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bus\Downloads\"/>
    </mc:Choice>
  </mc:AlternateContent>
  <xr:revisionPtr revIDLastSave="0" documentId="13_ncr:1_{2DD53D48-5E4C-44A0-ADE0-E6D4BDE1839F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L592" i="1" l="1"/>
  <c r="L585" i="1"/>
  <c r="L578" i="1"/>
  <c r="L573" i="1"/>
  <c r="L563" i="1"/>
  <c r="L559" i="1"/>
  <c r="L550" i="1"/>
  <c r="L543" i="1"/>
  <c r="L536" i="1"/>
  <c r="L531" i="1"/>
  <c r="L521" i="1"/>
  <c r="L517" i="1"/>
  <c r="L508" i="1"/>
  <c r="L501" i="1"/>
  <c r="L494" i="1"/>
  <c r="L489" i="1"/>
  <c r="L479" i="1"/>
  <c r="L475" i="1"/>
  <c r="L466" i="1"/>
  <c r="L459" i="1"/>
  <c r="L452" i="1"/>
  <c r="L447" i="1"/>
  <c r="L437" i="1"/>
  <c r="L433" i="1"/>
  <c r="L424" i="1"/>
  <c r="L417" i="1"/>
  <c r="L410" i="1"/>
  <c r="L405" i="1"/>
  <c r="L395" i="1"/>
  <c r="L391" i="1"/>
  <c r="L382" i="1"/>
  <c r="L375" i="1"/>
  <c r="L368" i="1"/>
  <c r="L363" i="1"/>
  <c r="L353" i="1"/>
  <c r="L349" i="1"/>
  <c r="L340" i="1"/>
  <c r="L333" i="1"/>
  <c r="L326" i="1"/>
  <c r="L321" i="1"/>
  <c r="L311" i="1"/>
  <c r="L307" i="1"/>
  <c r="L298" i="1"/>
  <c r="L291" i="1"/>
  <c r="L284" i="1"/>
  <c r="L279" i="1"/>
  <c r="L269" i="1"/>
  <c r="L265" i="1"/>
  <c r="L256" i="1"/>
  <c r="L249" i="1"/>
  <c r="L242" i="1"/>
  <c r="L237" i="1"/>
  <c r="L227" i="1"/>
  <c r="L223" i="1"/>
  <c r="L214" i="1"/>
  <c r="L207" i="1"/>
  <c r="L200" i="1"/>
  <c r="L195" i="1"/>
  <c r="L185" i="1"/>
  <c r="L181" i="1"/>
  <c r="L172" i="1"/>
  <c r="L165" i="1"/>
  <c r="L158" i="1"/>
  <c r="L153" i="1"/>
  <c r="L143" i="1"/>
  <c r="L139" i="1"/>
  <c r="L130" i="1"/>
  <c r="L123" i="1"/>
  <c r="L116" i="1"/>
  <c r="L111" i="1"/>
  <c r="L101" i="1"/>
  <c r="L97" i="1"/>
  <c r="L88" i="1"/>
  <c r="L81" i="1"/>
  <c r="L74" i="1"/>
  <c r="L69" i="1"/>
  <c r="L59" i="1"/>
  <c r="L55" i="1"/>
  <c r="L46" i="1"/>
  <c r="L39" i="1"/>
  <c r="L32" i="1"/>
  <c r="L27" i="1"/>
  <c r="L17" i="1"/>
  <c r="L593" i="1" l="1"/>
  <c r="B593" i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J559" i="1"/>
  <c r="I559" i="1"/>
  <c r="H559" i="1"/>
  <c r="G559" i="1"/>
  <c r="G593" i="1" s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J517" i="1"/>
  <c r="I517" i="1"/>
  <c r="H517" i="1"/>
  <c r="G517" i="1"/>
  <c r="G551" i="1" s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J475" i="1"/>
  <c r="I475" i="1"/>
  <c r="H475" i="1"/>
  <c r="G475" i="1"/>
  <c r="G509" i="1" s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J433" i="1"/>
  <c r="I433" i="1"/>
  <c r="H433" i="1"/>
  <c r="G433" i="1"/>
  <c r="G467" i="1" s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J391" i="1"/>
  <c r="I391" i="1"/>
  <c r="H391" i="1"/>
  <c r="G391" i="1"/>
  <c r="G425" i="1" s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J307" i="1"/>
  <c r="I307" i="1"/>
  <c r="H307" i="1"/>
  <c r="G307" i="1"/>
  <c r="G341" i="1" s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J265" i="1"/>
  <c r="I265" i="1"/>
  <c r="H265" i="1"/>
  <c r="G265" i="1"/>
  <c r="G299" i="1" s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J223" i="1"/>
  <c r="I223" i="1"/>
  <c r="H223" i="1"/>
  <c r="G223" i="1"/>
  <c r="G257" i="1" s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J181" i="1"/>
  <c r="I181" i="1"/>
  <c r="H181" i="1"/>
  <c r="G181" i="1"/>
  <c r="G215" i="1" s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J139" i="1"/>
  <c r="I139" i="1"/>
  <c r="H139" i="1"/>
  <c r="G139" i="1"/>
  <c r="G173" i="1" s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J97" i="1"/>
  <c r="I97" i="1"/>
  <c r="H97" i="1"/>
  <c r="G97" i="1"/>
  <c r="G131" i="1" s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383" i="1" l="1"/>
  <c r="H257" i="1"/>
  <c r="H383" i="1"/>
  <c r="H425" i="1"/>
  <c r="H509" i="1"/>
  <c r="H551" i="1"/>
  <c r="H593" i="1"/>
  <c r="H131" i="1"/>
  <c r="H215" i="1"/>
  <c r="H299" i="1"/>
  <c r="H341" i="1"/>
  <c r="I131" i="1"/>
  <c r="I173" i="1"/>
  <c r="I215" i="1"/>
  <c r="I257" i="1"/>
  <c r="I299" i="1"/>
  <c r="I341" i="1"/>
  <c r="I383" i="1"/>
  <c r="I425" i="1"/>
  <c r="I467" i="1"/>
  <c r="I509" i="1"/>
  <c r="I551" i="1"/>
  <c r="I593" i="1"/>
  <c r="H89" i="1"/>
  <c r="H467" i="1"/>
  <c r="J89" i="1"/>
  <c r="J131" i="1"/>
  <c r="J173" i="1"/>
  <c r="J215" i="1"/>
  <c r="J257" i="1"/>
  <c r="J299" i="1"/>
  <c r="J341" i="1"/>
  <c r="J383" i="1"/>
  <c r="J425" i="1"/>
  <c r="J467" i="1"/>
  <c r="J509" i="1"/>
  <c r="J551" i="1"/>
  <c r="J593" i="1"/>
  <c r="F89" i="1"/>
  <c r="F131" i="1"/>
  <c r="F173" i="1"/>
  <c r="F215" i="1"/>
  <c r="F257" i="1"/>
  <c r="F299" i="1"/>
  <c r="F341" i="1"/>
  <c r="F383" i="1"/>
  <c r="F425" i="1"/>
  <c r="F467" i="1"/>
  <c r="F509" i="1"/>
  <c r="F551" i="1"/>
  <c r="F593" i="1"/>
  <c r="H173" i="1"/>
  <c r="I89" i="1"/>
  <c r="G89" i="1"/>
  <c r="G47" i="1"/>
  <c r="I47" i="1"/>
  <c r="J47" i="1"/>
  <c r="J594" i="1" s="1"/>
  <c r="H47" i="1"/>
  <c r="F47" i="1"/>
  <c r="G594" i="1" l="1"/>
  <c r="F594" i="1"/>
  <c r="I594" i="1"/>
  <c r="H594" i="1"/>
  <c r="L47" i="1"/>
  <c r="L89" i="1"/>
  <c r="L594" i="1" s="1"/>
  <c r="L131" i="1"/>
  <c r="L173" i="1"/>
  <c r="L215" i="1"/>
  <c r="L257" i="1"/>
  <c r="L299" i="1"/>
  <c r="L341" i="1"/>
  <c r="L383" i="1"/>
  <c r="L425" i="1"/>
  <c r="L467" i="1"/>
  <c r="L509" i="1"/>
  <c r="L551" i="1"/>
</calcChain>
</file>

<file path=xl/sharedStrings.xml><?xml version="1.0" encoding="utf-8"?>
<sst xmlns="http://schemas.openxmlformats.org/spreadsheetml/2006/main" count="661" uniqueCount="135">
  <si>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</si>
  <si>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</si>
  <si>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</si>
  <si>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</si>
  <si>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</si>
  <si>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</si>
  <si>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</si>
  <si>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</si>
  <si>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</si>
  <si>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</si>
  <si>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</si>
  <si>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</si>
  <si>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</si>
  <si>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</si>
  <si>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</si>
  <si>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</si>
  <si>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</si>
  <si>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</si>
  <si>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</si>
  <si>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</si>
  <si>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</si>
  <si>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</si>
  <si>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</si>
  <si>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</si>
  <si>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</si>
  <si>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</si>
  <si>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</si>
  <si>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</si>
  <si>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</si>
  <si>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</si>
  <si>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</si>
  <si>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</si>
  <si>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</si>
  <si>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</si>
  <si>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</si>
  <si>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</si>
  <si>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</si>
  <si>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</si>
  <si>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</si>
  <si>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</si>
  <si>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</si>
  <si>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</si>
  <si>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</si>
  <si>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</si>
  <si>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</si>
  <si>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СУП МОЛОЧНЫЙ С МАКАРОННЫМИ ИЗДЕЛИЯМИ</t>
  </si>
  <si>
    <t xml:space="preserve">ЧАЙ С МОЛОКОМ </t>
  </si>
  <si>
    <t xml:space="preserve">ХЛЕБ ПШЕНИЧНЫЙ; МАСЛО СЛИВОЧНОЕ; СЫР </t>
  </si>
  <si>
    <t>108;105;100</t>
  </si>
  <si>
    <t>ВИНЕГРЕТ</t>
  </si>
  <si>
    <t xml:space="preserve">СУП С РЫБНЫМИ КОНСЕРВАМИ </t>
  </si>
  <si>
    <t xml:space="preserve">КОТЛЕТА ИЗ ПТИЦЫ С СОУСОМ </t>
  </si>
  <si>
    <t xml:space="preserve">ПЮРЕ ИЗ ГОРОХА С МАСЛОМ </t>
  </si>
  <si>
    <t>КИСЕЛЬ</t>
  </si>
  <si>
    <t xml:space="preserve">ХЛЕБ РЖАНО-ПШЕНИЧНЫЙ </t>
  </si>
  <si>
    <t xml:space="preserve">КАША МОЛОЧНАЯ ГЕРКУЛЕС </t>
  </si>
  <si>
    <t xml:space="preserve">КОФЕЙНЫЙ НАПИТОК </t>
  </si>
  <si>
    <t>ХЛЕБ ПШЕНИЧНЫЙ; МАСЛО СЛИВОЧНОЕ; СЫР</t>
  </si>
  <si>
    <t>САЛАТ ИЗ КАПУСТЫ БЕЛОКОЧАННОЙ С КАЛЬМАРАМИ</t>
  </si>
  <si>
    <t xml:space="preserve">БОРЩ С КАПУСТОЙ И КАРТОФЕЛЕМ </t>
  </si>
  <si>
    <t xml:space="preserve">РЫБА ТУШЕНАЯ С ОВОЩАМИ </t>
  </si>
  <si>
    <t xml:space="preserve">МАКАРОНЫ ОТВАРНЫЕ </t>
  </si>
  <si>
    <t xml:space="preserve">НАПИТОК БРУСНИЧНЫЙ </t>
  </si>
  <si>
    <t xml:space="preserve">ОМЛЕТ НАТУРАЛЬНЫЙ </t>
  </si>
  <si>
    <t xml:space="preserve">КАКАО С МОЛОКОМ </t>
  </si>
  <si>
    <t xml:space="preserve">САЛАТ ИЗ СВЕЖИХ ОГУРЦОВ </t>
  </si>
  <si>
    <t xml:space="preserve">СУП С КРУПОЙ </t>
  </si>
  <si>
    <t xml:space="preserve">КОТЛЕТЫ ИЗ ГОВЯДИНЫ </t>
  </si>
  <si>
    <t xml:space="preserve">РАГУ ИЗ ОВОЩЕЙ </t>
  </si>
  <si>
    <t xml:space="preserve">КОМПОТ ИЗ СУХОФРУКТОВ </t>
  </si>
  <si>
    <t>КАША ПШЕНИЧНАЯ МОЛОЧНАЯ</t>
  </si>
  <si>
    <t xml:space="preserve">ЧАЙ С ЛИМОНОМ </t>
  </si>
  <si>
    <t xml:space="preserve">ПОМИДОР СВЕЖИЙ </t>
  </si>
  <si>
    <t xml:space="preserve">СВЕКОЛЬНИК </t>
  </si>
  <si>
    <t xml:space="preserve">СУФЛЕ РЫБНОЕ </t>
  </si>
  <si>
    <t xml:space="preserve">КАРТОФЕЛЬНОЕ ПЮРЕ </t>
  </si>
  <si>
    <t xml:space="preserve">КОМПОТ ИЗ ЯБЛОК С ЛИМОНОМ </t>
  </si>
  <si>
    <t>ХЛЕБ РЖАНО- ПШЕНИЧНЫЙ</t>
  </si>
  <si>
    <t xml:space="preserve">БАНАН </t>
  </si>
  <si>
    <t xml:space="preserve">КАША МОЛОЧНАЯ МАННАЯ </t>
  </si>
  <si>
    <t xml:space="preserve">САЛАТ ИЗ КАРТОФЕЛЯ С МОРСКОЙ КАПУСТОЙ </t>
  </si>
  <si>
    <t xml:space="preserve">ГОВЯДИНА ТУШЕНАЯ С КАПУСТОЙ </t>
  </si>
  <si>
    <t>КИСЕЛЬ ИЗ СВЕЖИХ ЯГОД</t>
  </si>
  <si>
    <t xml:space="preserve">САЛАТ ИЗ СВЕЖИХ ПОМИДОРОВ И ОГУРЦОВ </t>
  </si>
  <si>
    <t xml:space="preserve">ЩИ ИЗ СВЕЖЕЙ КАПУСТЫ </t>
  </si>
  <si>
    <t xml:space="preserve">ПЛОВ ИЗ ОТВАРНОЙ КУРИЦЫ </t>
  </si>
  <si>
    <t xml:space="preserve">НАПИТОК ИЗ ШИПОВНИКА </t>
  </si>
  <si>
    <t xml:space="preserve">ПУДИНГ ТВОРОЖНЫЙ ЗАПЕЧЕННЫЙ </t>
  </si>
  <si>
    <t xml:space="preserve">САЛАТ ИЗ СВЕЖЕЙ КАПУСТЫ, ОГУРЦОВ И ПОМИДОРОВ </t>
  </si>
  <si>
    <t>СУП КАРТОФЕЛЬНЫЙ С МАКАРОННЫМИ ИЗДЕЛИЯМИ</t>
  </si>
  <si>
    <t xml:space="preserve">РЫБА ПРИПУЩЕННАЯ В МОЛОКЕ </t>
  </si>
  <si>
    <t xml:space="preserve">КАРТОФЕЛЬ ОТВАРНОЙ </t>
  </si>
  <si>
    <t xml:space="preserve">СУП МОЛОЧНЫЙ С МАКАРОННЫМИ ИЗДЕЛИЯМИ </t>
  </si>
  <si>
    <t xml:space="preserve">САЛАТ КАРТОФЕЛЬНЫЙ С КУКУРУЗОЙ </t>
  </si>
  <si>
    <t xml:space="preserve">СУП КАРТОФЕЛЬНЫЙ С БОБОВЫМИ </t>
  </si>
  <si>
    <t xml:space="preserve">ГОЛУБЦЫ ЛЕНИВЫЕ </t>
  </si>
  <si>
    <t xml:space="preserve">КАША МОЛОЧНАЯ ДРУЖБА </t>
  </si>
  <si>
    <t xml:space="preserve">СВЕЖИЙ ОГУРЕЦ </t>
  </si>
  <si>
    <t xml:space="preserve">РАССОЛЬНИК ЛЕНИНГРАДСКИЙ </t>
  </si>
  <si>
    <t xml:space="preserve">ПЕЧЕНЬ ТУШЕНАЯ В СОУСЕ </t>
  </si>
  <si>
    <t xml:space="preserve">КОМПОТ ИЗ СМОРОДИНЫ </t>
  </si>
  <si>
    <t>САЛАТ "КОКТЕЙЛЬ ОВОЩНОЙ"</t>
  </si>
  <si>
    <t xml:space="preserve">СУП САХАЛИНСКИЙ </t>
  </si>
  <si>
    <t xml:space="preserve">КУРИЦА В СОУСЕ С ТОМАТОМ </t>
  </si>
  <si>
    <t xml:space="preserve">ГРЕЧКА ОТВАРНАЯ </t>
  </si>
  <si>
    <t>ХЛЕБ РЖАНО-ПШЕНИЧНЫЙ</t>
  </si>
  <si>
    <t xml:space="preserve">КАША МОЛОЧНАЯ ПШЕННАЯ </t>
  </si>
  <si>
    <t>КОФЕЙНЫЙ НАПИТОК НА СГУЩЕННОМ МОЛОКЕ</t>
  </si>
  <si>
    <t xml:space="preserve">СЕЛЬДЬ С ЛУКОМ </t>
  </si>
  <si>
    <t xml:space="preserve">ЖАРКОЕ ПО ДОМАШНЕМУ </t>
  </si>
  <si>
    <t xml:space="preserve">КАША РИСОВАЯ МОЛОЧНАЯ </t>
  </si>
  <si>
    <t xml:space="preserve">САЛАТ ИЗ СВЕЖИХ ПОМИДОРОВ </t>
  </si>
  <si>
    <t xml:space="preserve">СУП КАРТОФЕЛЬНЫЙ С КЛЕЦКАМИ </t>
  </si>
  <si>
    <t xml:space="preserve">ОЛАДЬИ ИЗ ПЕЧЕНИ С СОУСОМ </t>
  </si>
  <si>
    <t xml:space="preserve">КАПУСТА ТУШЕНАЯ </t>
  </si>
  <si>
    <t xml:space="preserve">ЯБЛОКО </t>
  </si>
  <si>
    <t xml:space="preserve">БОЩ С ФАСОЛЬЮ </t>
  </si>
  <si>
    <t xml:space="preserve">сладкое </t>
  </si>
  <si>
    <t>сладкое</t>
  </si>
  <si>
    <t>КОМПОТ ИЗ АПЕЛЬСИНОВ С ЯБЛОКАМИ</t>
  </si>
  <si>
    <t xml:space="preserve">КИСЕЛЬ ИЗ СВЕЖИХ ЯГОД </t>
  </si>
  <si>
    <t xml:space="preserve">КОМПОТ ИЗ ЧЕРНОСЛИВА </t>
  </si>
  <si>
    <t>КГКОУ ШИ 14</t>
  </si>
  <si>
    <t xml:space="preserve">ДИРЕКТОР </t>
  </si>
  <si>
    <t xml:space="preserve">ЛУШНИКОВА Е.Н. </t>
  </si>
  <si>
    <t>КАКАО С МОЛОКОМ</t>
  </si>
  <si>
    <t xml:space="preserve">ВЯЗКАЯ КАША ГРЕЧНЕВАЯ </t>
  </si>
  <si>
    <t xml:space="preserve">РАССОЛЬНИК ДОМАШНИЙ </t>
  </si>
  <si>
    <t xml:space="preserve">РЫБА ТУШЕНАЯ В СМЕТАННОМ СОУСЕ </t>
  </si>
  <si>
    <t xml:space="preserve">СЫРНИКИ </t>
  </si>
  <si>
    <t xml:space="preserve">КОФЕЙНЫЙ НАПИТОК С МОЛОКОМ </t>
  </si>
  <si>
    <t xml:space="preserve">САЛАТ ИЗ СВЕКЛЫ С СЫРОМ И ЧЕСНОКОМ </t>
  </si>
  <si>
    <t xml:space="preserve">СУП КРЕСТЬЯНСКИЙ С КРУПОЙ </t>
  </si>
  <si>
    <t xml:space="preserve">ТЕФТЕЛИ РЫБНЫЕ С СОУСОМ 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</si>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</sst>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workbookViewId="0">
      <pane xSplit="4" ySplit="5" topLeftCell="E386" activePane="bottomRight" state="frozen"/>
      <selection pane="topRight" activeCell="E1" sqref="E1"/>
      <selection pane="bottomLeft" activeCell="A6" sqref="A6"/>
      <selection pane="bottomRight" activeCell="I397" sqref="I39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122</v>
      </c>
      <c r="D1" s="64"/>
      <c r="E1" s="64"/>
      <c r="F1" s="13" t="s">
        <v>16</v>
      </c>
      <c r="G1" s="2" t="s">
        <v>17</v>
      </c>
      <c r="H1" s="65" t="s">
        <v>123</v>
      </c>
      <c r="I1" s="65"/>
      <c r="J1" s="65"/>
      <c r="K1" s="65"/>
    </row>
    <row r="2" spans="1:12" ht="18" x14ac:dyDescent="0.2">
      <c r="A2" s="43" t="s">
        <v>6</v>
      </c>
      <c r="C2" s="2"/>
      <c r="G2" s="2" t="s">
        <v>18</v>
      </c>
      <c r="H2" s="65" t="s">
        <v>124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23</v>
      </c>
      <c r="I3" s="55">
        <v>12</v>
      </c>
      <c r="J3" s="56">
        <v>2024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>
        <v>200</v>
      </c>
      <c r="G6" s="48">
        <v>6</v>
      </c>
      <c r="H6" s="48">
        <v>5</v>
      </c>
      <c r="I6" s="48">
        <v>21</v>
      </c>
      <c r="J6" s="48">
        <v>158</v>
      </c>
      <c r="K6" s="49">
        <v>165</v>
      </c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 t="s">
        <v>46</v>
      </c>
      <c r="F8" s="51">
        <v>200</v>
      </c>
      <c r="G8" s="51">
        <v>2</v>
      </c>
      <c r="H8" s="51">
        <v>1</v>
      </c>
      <c r="I8" s="51">
        <v>16</v>
      </c>
      <c r="J8" s="51">
        <v>73</v>
      </c>
      <c r="K8" s="52">
        <v>495</v>
      </c>
      <c r="L8" s="51"/>
    </row>
    <row r="9" spans="1:12" ht="25.5" x14ac:dyDescent="0.25">
      <c r="A9" s="25"/>
      <c r="B9" s="16"/>
      <c r="C9" s="11"/>
      <c r="D9" s="7" t="s">
        <v>23</v>
      </c>
      <c r="E9" s="50" t="s">
        <v>47</v>
      </c>
      <c r="F9" s="51">
        <v>100</v>
      </c>
      <c r="G9" s="51">
        <v>7</v>
      </c>
      <c r="H9" s="51">
        <v>12</v>
      </c>
      <c r="I9" s="51">
        <v>35</v>
      </c>
      <c r="J9" s="51">
        <v>249</v>
      </c>
      <c r="K9" s="52" t="s">
        <v>48</v>
      </c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500</v>
      </c>
      <c r="G13" s="21">
        <f t="shared" ref="G13:J13" si="0">SUM(G6:G12)</f>
        <v>15</v>
      </c>
      <c r="H13" s="21">
        <f t="shared" si="0"/>
        <v>18</v>
      </c>
      <c r="I13" s="21">
        <f t="shared" si="0"/>
        <v>72</v>
      </c>
      <c r="J13" s="21">
        <f t="shared" si="0"/>
        <v>480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L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t="shared" si="2"/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49</v>
      </c>
      <c r="F18" s="51">
        <v>80</v>
      </c>
      <c r="G18" s="51">
        <v>1</v>
      </c>
      <c r="H18" s="51">
        <v>7</v>
      </c>
      <c r="I18" s="51">
        <v>5</v>
      </c>
      <c r="J18" s="51">
        <v>74</v>
      </c>
      <c r="K18" s="52">
        <v>76</v>
      </c>
      <c r="L18" s="51"/>
    </row>
    <row r="19" spans="1:12" ht="15" x14ac:dyDescent="0.25">
      <c r="A19" s="25"/>
      <c r="B19" s="16"/>
      <c r="C19" s="11"/>
      <c r="D19" s="7" t="s">
        <v>28</v>
      </c>
      <c r="E19" s="50" t="s">
        <v>50</v>
      </c>
      <c r="F19" s="51">
        <v>200</v>
      </c>
      <c r="G19" s="51">
        <v>7</v>
      </c>
      <c r="H19" s="51">
        <v>6</v>
      </c>
      <c r="I19" s="51">
        <v>15</v>
      </c>
      <c r="J19" s="51">
        <v>123</v>
      </c>
      <c r="K19" s="52">
        <v>153</v>
      </c>
      <c r="L19" s="51"/>
    </row>
    <row r="20" spans="1:12" ht="15" x14ac:dyDescent="0.25">
      <c r="A20" s="25"/>
      <c r="B20" s="16"/>
      <c r="C20" s="11"/>
      <c r="D20" s="7" t="s">
        <v>29</v>
      </c>
      <c r="E20" s="50" t="s">
        <v>51</v>
      </c>
      <c r="F20" s="51">
        <v>120</v>
      </c>
      <c r="G20" s="51">
        <v>13</v>
      </c>
      <c r="H20" s="51">
        <v>10</v>
      </c>
      <c r="I20" s="51">
        <v>10</v>
      </c>
      <c r="J20" s="51">
        <v>150</v>
      </c>
      <c r="K20" s="52">
        <v>412</v>
      </c>
      <c r="L20" s="51"/>
    </row>
    <row r="21" spans="1:12" ht="15" x14ac:dyDescent="0.25">
      <c r="A21" s="25"/>
      <c r="B21" s="16"/>
      <c r="C21" s="11"/>
      <c r="D21" s="7" t="s">
        <v>30</v>
      </c>
      <c r="E21" s="50" t="s">
        <v>52</v>
      </c>
      <c r="F21" s="51">
        <v>150</v>
      </c>
      <c r="G21" s="51">
        <v>11</v>
      </c>
      <c r="H21" s="51">
        <v>1</v>
      </c>
      <c r="I21" s="51">
        <v>50</v>
      </c>
      <c r="J21" s="51">
        <v>145</v>
      </c>
      <c r="K21" s="52">
        <v>417</v>
      </c>
      <c r="L21" s="51"/>
    </row>
    <row r="22" spans="1:12" ht="15" x14ac:dyDescent="0.25">
      <c r="A22" s="25"/>
      <c r="B22" s="16"/>
      <c r="C22" s="11"/>
      <c r="D22" s="7" t="s">
        <v>31</v>
      </c>
      <c r="E22" s="50" t="s">
        <v>53</v>
      </c>
      <c r="F22" s="51">
        <v>200</v>
      </c>
      <c r="G22" s="51">
        <v>0</v>
      </c>
      <c r="H22" s="51">
        <v>0</v>
      </c>
      <c r="I22" s="51">
        <v>22</v>
      </c>
      <c r="J22" s="51">
        <v>87</v>
      </c>
      <c r="K22" s="52">
        <v>505</v>
      </c>
      <c r="L22" s="51"/>
    </row>
    <row r="23" spans="1:12" ht="15" x14ac:dyDescent="0.2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 t="s">
        <v>54</v>
      </c>
      <c r="F24" s="51">
        <v>80</v>
      </c>
      <c r="G24" s="51">
        <v>3</v>
      </c>
      <c r="H24" s="51">
        <v>1</v>
      </c>
      <c r="I24" s="51">
        <v>31</v>
      </c>
      <c r="J24" s="51">
        <v>103</v>
      </c>
      <c r="K24" s="52">
        <v>110</v>
      </c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830</v>
      </c>
      <c r="G27" s="21">
        <f t="shared" ref="G27:L27" si="3">SUM(G18:G26)</f>
        <v>35</v>
      </c>
      <c r="H27" s="21">
        <f t="shared" si="3"/>
        <v>25</v>
      </c>
      <c r="I27" s="21">
        <f t="shared" si="3"/>
        <v>133</v>
      </c>
      <c r="J27" s="21">
        <f t="shared" si="3"/>
        <v>682</v>
      </c>
      <c r="K27" s="27"/>
      <c r="L27" s="21">
        <f t="shared" si="3"/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L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t="shared" si="4"/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L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t="shared" si="5"/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L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t="shared" si="6"/>
        <v>0</v>
      </c>
    </row>
    <row r="47" spans="1:12" ht="15" x14ac:dyDescent="0.2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1330</v>
      </c>
      <c r="G47" s="34">
        <f t="shared" ref="G47:J47" si="7">G13+G17+G27+G32+G39+G46</f>
        <v>50</v>
      </c>
      <c r="H47" s="34">
        <f t="shared" si="7"/>
        <v>43</v>
      </c>
      <c r="I47" s="34">
        <f t="shared" si="7"/>
        <v>205</v>
      </c>
      <c r="J47" s="34">
        <f t="shared" si="7"/>
        <v>1162</v>
      </c>
      <c r="K47" s="35"/>
      <c r="L47" s="34">
        <f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55</v>
      </c>
      <c r="F48" s="48">
        <v>200</v>
      </c>
      <c r="G48" s="48">
        <v>4</v>
      </c>
      <c r="H48" s="48">
        <v>6</v>
      </c>
      <c r="I48" s="48">
        <v>35</v>
      </c>
      <c r="J48" s="48">
        <v>196</v>
      </c>
      <c r="K48" s="49">
        <v>266</v>
      </c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 t="s">
        <v>56</v>
      </c>
      <c r="F50" s="51">
        <v>200</v>
      </c>
      <c r="G50" s="51">
        <v>3</v>
      </c>
      <c r="H50" s="51">
        <v>2</v>
      </c>
      <c r="I50" s="51">
        <v>15</v>
      </c>
      <c r="J50" s="51">
        <v>92</v>
      </c>
      <c r="K50" s="52">
        <v>501</v>
      </c>
      <c r="L50" s="51"/>
    </row>
    <row r="51" spans="1:12" ht="25.5" x14ac:dyDescent="0.25">
      <c r="A51" s="15"/>
      <c r="B51" s="16"/>
      <c r="C51" s="11"/>
      <c r="D51" s="7" t="s">
        <v>23</v>
      </c>
      <c r="E51" s="50" t="s">
        <v>57</v>
      </c>
      <c r="F51" s="51">
        <v>100</v>
      </c>
      <c r="G51" s="51">
        <v>7</v>
      </c>
      <c r="H51" s="51">
        <v>12</v>
      </c>
      <c r="I51" s="51">
        <v>35</v>
      </c>
      <c r="J51" s="51">
        <v>272</v>
      </c>
      <c r="K51" s="52" t="s">
        <v>48</v>
      </c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500</v>
      </c>
      <c r="G55" s="21">
        <f t="shared" ref="G55" si="8">SUM(G48:G54)</f>
        <v>14</v>
      </c>
      <c r="H55" s="21">
        <f t="shared" ref="H55" si="9">SUM(H48:H54)</f>
        <v>20</v>
      </c>
      <c r="I55" s="21">
        <f t="shared" ref="I55" si="10">SUM(I48:I54)</f>
        <v>85</v>
      </c>
      <c r="J55" s="21">
        <f t="shared" ref="J55:L55" si="11">SUM(J48:J54)</f>
        <v>560</v>
      </c>
      <c r="K55" s="27"/>
      <c r="L55" s="21">
        <f t="shared" si="11"/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2">SUM(G56:G58)</f>
        <v>0</v>
      </c>
      <c r="H59" s="21">
        <f t="shared" ref="H59" si="13">SUM(H56:H58)</f>
        <v>0</v>
      </c>
      <c r="I59" s="21">
        <f t="shared" ref="I59" si="14">SUM(I56:I58)</f>
        <v>0</v>
      </c>
      <c r="J59" s="21">
        <f t="shared" ref="J59:L59" si="15">SUM(J56:J58)</f>
        <v>0</v>
      </c>
      <c r="K59" s="27"/>
      <c r="L59" s="21">
        <f t="shared" si="15"/>
        <v>0</v>
      </c>
    </row>
    <row r="60" spans="1:12" ht="25.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58</v>
      </c>
      <c r="F60" s="51">
        <v>80</v>
      </c>
      <c r="G60" s="51">
        <v>6</v>
      </c>
      <c r="H60" s="51">
        <v>6</v>
      </c>
      <c r="I60" s="51">
        <v>3</v>
      </c>
      <c r="J60" s="51">
        <v>92</v>
      </c>
      <c r="K60" s="52">
        <v>47</v>
      </c>
      <c r="L60" s="51"/>
    </row>
    <row r="61" spans="1:12" ht="15" x14ac:dyDescent="0.25">
      <c r="A61" s="15"/>
      <c r="B61" s="16"/>
      <c r="C61" s="11"/>
      <c r="D61" s="7" t="s">
        <v>28</v>
      </c>
      <c r="E61" s="50" t="s">
        <v>59</v>
      </c>
      <c r="F61" s="51">
        <v>200</v>
      </c>
      <c r="G61" s="51">
        <v>6</v>
      </c>
      <c r="H61" s="51">
        <v>10</v>
      </c>
      <c r="I61" s="51">
        <v>14</v>
      </c>
      <c r="J61" s="51">
        <v>153</v>
      </c>
      <c r="K61" s="52">
        <v>128</v>
      </c>
      <c r="L61" s="51"/>
    </row>
    <row r="62" spans="1:12" ht="15" x14ac:dyDescent="0.25">
      <c r="A62" s="15"/>
      <c r="B62" s="16"/>
      <c r="C62" s="11"/>
      <c r="D62" s="7" t="s">
        <v>29</v>
      </c>
      <c r="E62" s="50" t="s">
        <v>60</v>
      </c>
      <c r="F62" s="51">
        <v>120</v>
      </c>
      <c r="G62" s="51">
        <v>13</v>
      </c>
      <c r="H62" s="51">
        <v>4</v>
      </c>
      <c r="I62" s="51">
        <v>8</v>
      </c>
      <c r="J62" s="51">
        <v>131</v>
      </c>
      <c r="K62" s="52">
        <v>343</v>
      </c>
      <c r="L62" s="51"/>
    </row>
    <row r="63" spans="1:12" ht="15" x14ac:dyDescent="0.25">
      <c r="A63" s="15"/>
      <c r="B63" s="16"/>
      <c r="C63" s="11"/>
      <c r="D63" s="7" t="s">
        <v>30</v>
      </c>
      <c r="E63" s="50" t="s">
        <v>61</v>
      </c>
      <c r="F63" s="51">
        <v>150</v>
      </c>
      <c r="G63" s="51">
        <v>4</v>
      </c>
      <c r="H63" s="51">
        <v>3</v>
      </c>
      <c r="I63" s="51">
        <v>35</v>
      </c>
      <c r="J63" s="51">
        <v>169</v>
      </c>
      <c r="K63" s="52">
        <v>291</v>
      </c>
      <c r="L63" s="51"/>
    </row>
    <row r="64" spans="1:12" ht="15" x14ac:dyDescent="0.25">
      <c r="A64" s="15"/>
      <c r="B64" s="16"/>
      <c r="C64" s="11"/>
      <c r="D64" s="7" t="s">
        <v>118</v>
      </c>
      <c r="E64" s="50" t="s">
        <v>62</v>
      </c>
      <c r="F64" s="51">
        <v>200</v>
      </c>
      <c r="G64" s="51">
        <v>0</v>
      </c>
      <c r="H64" s="51">
        <v>0</v>
      </c>
      <c r="I64" s="51">
        <v>31</v>
      </c>
      <c r="J64" s="51">
        <v>112</v>
      </c>
      <c r="K64" s="52">
        <v>520</v>
      </c>
      <c r="L64" s="51"/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 t="s">
        <v>54</v>
      </c>
      <c r="F66" s="51">
        <v>80</v>
      </c>
      <c r="G66" s="51">
        <v>6</v>
      </c>
      <c r="H66" s="51">
        <v>1</v>
      </c>
      <c r="I66" s="51">
        <v>36</v>
      </c>
      <c r="J66" s="51">
        <v>165</v>
      </c>
      <c r="K66" s="52">
        <v>110</v>
      </c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830</v>
      </c>
      <c r="G69" s="21">
        <f t="shared" ref="G69" si="16">SUM(G60:G68)</f>
        <v>35</v>
      </c>
      <c r="H69" s="21">
        <f t="shared" ref="H69" si="17">SUM(H60:H68)</f>
        <v>24</v>
      </c>
      <c r="I69" s="21">
        <f t="shared" ref="I69" si="18">SUM(I60:I68)</f>
        <v>127</v>
      </c>
      <c r="J69" s="21">
        <f t="shared" ref="J69:L69" si="19">SUM(J60:J68)</f>
        <v>822</v>
      </c>
      <c r="K69" s="27"/>
      <c r="L69" s="21">
        <f t="shared" si="19"/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0">SUM(G70:G73)</f>
        <v>0</v>
      </c>
      <c r="H74" s="21">
        <f t="shared" ref="H74" si="21">SUM(H70:H73)</f>
        <v>0</v>
      </c>
      <c r="I74" s="21">
        <f t="shared" ref="I74" si="22">SUM(I70:I73)</f>
        <v>0</v>
      </c>
      <c r="J74" s="21">
        <f t="shared" ref="J74:L74" si="23">SUM(J70:J73)</f>
        <v>0</v>
      </c>
      <c r="K74" s="27"/>
      <c r="L74" s="21">
        <f t="shared" si="23"/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4">SUM(G75:G80)</f>
        <v>0</v>
      </c>
      <c r="H81" s="21">
        <f t="shared" ref="H81" si="25">SUM(H75:H80)</f>
        <v>0</v>
      </c>
      <c r="I81" s="21">
        <f t="shared" ref="I81" si="26">SUM(I75:I80)</f>
        <v>0</v>
      </c>
      <c r="J81" s="21">
        <f t="shared" ref="J81:L81" si="27">SUM(J75:J80)</f>
        <v>0</v>
      </c>
      <c r="K81" s="27"/>
      <c r="L81" s="21">
        <f t="shared" si="27"/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28">SUM(G82:G87)</f>
        <v>0</v>
      </c>
      <c r="H88" s="21">
        <f t="shared" ref="H88" si="29">SUM(H82:H87)</f>
        <v>0</v>
      </c>
      <c r="I88" s="21">
        <f t="shared" ref="I88" si="30">SUM(I82:I87)</f>
        <v>0</v>
      </c>
      <c r="J88" s="21">
        <f t="shared" ref="J88:L88" si="31">SUM(J82:J87)</f>
        <v>0</v>
      </c>
      <c r="K88" s="27"/>
      <c r="L88" s="21">
        <f t="shared" si="31"/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1330</v>
      </c>
      <c r="G89" s="34">
        <f t="shared" ref="G89" si="32">G55+G59+G69+G74+G81+G88</f>
        <v>49</v>
      </c>
      <c r="H89" s="34">
        <f t="shared" ref="H89" si="33">H55+H59+H69+H74+H81+H88</f>
        <v>44</v>
      </c>
      <c r="I89" s="34">
        <f t="shared" ref="I89" si="34">I55+I59+I69+I74+I81+I88</f>
        <v>212</v>
      </c>
      <c r="J89" s="34">
        <f t="shared" ref="J89" si="35">J55+J59+J69+J74+J81+J88</f>
        <v>1382</v>
      </c>
      <c r="K89" s="35"/>
      <c r="L89" s="34">
        <f t="shared" ref="L89" si="36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63</v>
      </c>
      <c r="F90" s="48">
        <v>200</v>
      </c>
      <c r="G90" s="48">
        <v>15</v>
      </c>
      <c r="H90" s="48">
        <v>16</v>
      </c>
      <c r="I90" s="48">
        <v>7</v>
      </c>
      <c r="J90" s="48">
        <v>209</v>
      </c>
      <c r="K90" s="49">
        <v>301</v>
      </c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 t="s">
        <v>64</v>
      </c>
      <c r="F92" s="51">
        <v>200</v>
      </c>
      <c r="G92" s="51">
        <v>4</v>
      </c>
      <c r="H92" s="51">
        <v>3</v>
      </c>
      <c r="I92" s="51">
        <v>25</v>
      </c>
      <c r="J92" s="51">
        <v>129</v>
      </c>
      <c r="K92" s="52">
        <v>496</v>
      </c>
      <c r="L92" s="51"/>
    </row>
    <row r="93" spans="1:12" ht="25.5" x14ac:dyDescent="0.25">
      <c r="A93" s="25"/>
      <c r="B93" s="16"/>
      <c r="C93" s="11"/>
      <c r="D93" s="7" t="s">
        <v>23</v>
      </c>
      <c r="E93" s="50" t="s">
        <v>57</v>
      </c>
      <c r="F93" s="51">
        <v>100</v>
      </c>
      <c r="G93" s="51">
        <v>7</v>
      </c>
      <c r="H93" s="51">
        <v>12</v>
      </c>
      <c r="I93" s="51">
        <v>35</v>
      </c>
      <c r="J93" s="51">
        <v>249</v>
      </c>
      <c r="K93" s="52" t="s">
        <v>48</v>
      </c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500</v>
      </c>
      <c r="G97" s="21">
        <f t="shared" ref="G97" si="37">SUM(G90:G96)</f>
        <v>26</v>
      </c>
      <c r="H97" s="21">
        <f t="shared" ref="H97" si="38">SUM(H90:H96)</f>
        <v>31</v>
      </c>
      <c r="I97" s="21">
        <f t="shared" ref="I97" si="39">SUM(I90:I96)</f>
        <v>67</v>
      </c>
      <c r="J97" s="21">
        <f t="shared" ref="J97:L97" si="40">SUM(J90:J96)</f>
        <v>587</v>
      </c>
      <c r="K97" s="27"/>
      <c r="L97" s="21">
        <f t="shared" si="40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1">SUM(G98:G100)</f>
        <v>0</v>
      </c>
      <c r="H101" s="21">
        <f t="shared" ref="H101" si="42">SUM(H98:H100)</f>
        <v>0</v>
      </c>
      <c r="I101" s="21">
        <f t="shared" ref="I101" si="43">SUM(I98:I100)</f>
        <v>0</v>
      </c>
      <c r="J101" s="21">
        <f t="shared" ref="J101:L101" si="44">SUM(J98:J100)</f>
        <v>0</v>
      </c>
      <c r="K101" s="27"/>
      <c r="L101" s="21">
        <f t="shared" si="44"/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65</v>
      </c>
      <c r="F102" s="51">
        <v>80</v>
      </c>
      <c r="G102" s="51">
        <v>1</v>
      </c>
      <c r="H102" s="51">
        <v>8</v>
      </c>
      <c r="I102" s="51">
        <v>2</v>
      </c>
      <c r="J102" s="51">
        <v>82</v>
      </c>
      <c r="K102" s="52">
        <v>17</v>
      </c>
      <c r="L102" s="51"/>
    </row>
    <row r="103" spans="1:12" ht="15" x14ac:dyDescent="0.25">
      <c r="A103" s="25"/>
      <c r="B103" s="16"/>
      <c r="C103" s="11"/>
      <c r="D103" s="7" t="s">
        <v>28</v>
      </c>
      <c r="E103" s="50" t="s">
        <v>66</v>
      </c>
      <c r="F103" s="51">
        <v>200</v>
      </c>
      <c r="G103" s="51">
        <v>0</v>
      </c>
      <c r="H103" s="51">
        <v>8</v>
      </c>
      <c r="I103" s="51">
        <v>0</v>
      </c>
      <c r="J103" s="51">
        <v>70</v>
      </c>
      <c r="K103" s="52">
        <v>160</v>
      </c>
      <c r="L103" s="51"/>
    </row>
    <row r="104" spans="1:12" ht="15" x14ac:dyDescent="0.25">
      <c r="A104" s="25"/>
      <c r="B104" s="16"/>
      <c r="C104" s="11"/>
      <c r="D104" s="7" t="s">
        <v>29</v>
      </c>
      <c r="E104" s="50" t="s">
        <v>67</v>
      </c>
      <c r="F104" s="51">
        <v>90</v>
      </c>
      <c r="G104" s="51">
        <v>14</v>
      </c>
      <c r="H104" s="51">
        <v>14</v>
      </c>
      <c r="I104" s="51">
        <v>13</v>
      </c>
      <c r="J104" s="51">
        <v>211</v>
      </c>
      <c r="K104" s="52">
        <v>381</v>
      </c>
      <c r="L104" s="51"/>
    </row>
    <row r="105" spans="1:12" ht="15" x14ac:dyDescent="0.25">
      <c r="A105" s="25"/>
      <c r="B105" s="16"/>
      <c r="C105" s="11"/>
      <c r="D105" s="7" t="s">
        <v>30</v>
      </c>
      <c r="E105" s="50" t="s">
        <v>68</v>
      </c>
      <c r="F105" s="51">
        <v>150</v>
      </c>
      <c r="G105" s="51">
        <v>3</v>
      </c>
      <c r="H105" s="51">
        <v>8</v>
      </c>
      <c r="I105" s="51">
        <v>23</v>
      </c>
      <c r="J105" s="51">
        <v>159</v>
      </c>
      <c r="K105" s="52">
        <v>195</v>
      </c>
      <c r="L105" s="51"/>
    </row>
    <row r="106" spans="1:12" ht="15" x14ac:dyDescent="0.25">
      <c r="A106" s="25"/>
      <c r="B106" s="16"/>
      <c r="C106" s="11"/>
      <c r="D106" s="7" t="s">
        <v>118</v>
      </c>
      <c r="E106" s="50" t="s">
        <v>69</v>
      </c>
      <c r="F106" s="51">
        <v>200</v>
      </c>
      <c r="G106" s="51">
        <v>1</v>
      </c>
      <c r="H106" s="51">
        <v>0</v>
      </c>
      <c r="I106" s="51">
        <v>27</v>
      </c>
      <c r="J106" s="51">
        <v>101</v>
      </c>
      <c r="K106" s="52">
        <v>508</v>
      </c>
      <c r="L106" s="51"/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 t="s">
        <v>54</v>
      </c>
      <c r="F108" s="51">
        <v>80</v>
      </c>
      <c r="G108" s="51">
        <v>6</v>
      </c>
      <c r="H108" s="51">
        <v>1</v>
      </c>
      <c r="I108" s="51">
        <v>36</v>
      </c>
      <c r="J108" s="51">
        <v>160</v>
      </c>
      <c r="K108" s="52">
        <v>110</v>
      </c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800</v>
      </c>
      <c r="G111" s="21">
        <f t="shared" ref="G111" si="45">SUM(G102:G110)</f>
        <v>25</v>
      </c>
      <c r="H111" s="21">
        <f t="shared" ref="H111" si="46">SUM(H102:H110)</f>
        <v>39</v>
      </c>
      <c r="I111" s="21">
        <f t="shared" ref="I111" si="47">SUM(I102:I110)</f>
        <v>101</v>
      </c>
      <c r="J111" s="21">
        <f t="shared" ref="J111:L111" si="48">SUM(J102:J110)</f>
        <v>783</v>
      </c>
      <c r="K111" s="27"/>
      <c r="L111" s="21">
        <f t="shared" si="48"/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49">SUM(G112:G115)</f>
        <v>0</v>
      </c>
      <c r="H116" s="21">
        <f t="shared" ref="H116" si="50">SUM(H112:H115)</f>
        <v>0</v>
      </c>
      <c r="I116" s="21">
        <f t="shared" ref="I116" si="51">SUM(I112:I115)</f>
        <v>0</v>
      </c>
      <c r="J116" s="21">
        <f t="shared" ref="J116:L116" si="52">SUM(J112:J115)</f>
        <v>0</v>
      </c>
      <c r="K116" s="27"/>
      <c r="L116" s="21">
        <f t="shared" si="52"/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53">SUM(G117:G122)</f>
        <v>0</v>
      </c>
      <c r="H123" s="21">
        <f t="shared" ref="H123" si="54">SUM(H117:H122)</f>
        <v>0</v>
      </c>
      <c r="I123" s="21">
        <f t="shared" ref="I123" si="55">SUM(I117:I122)</f>
        <v>0</v>
      </c>
      <c r="J123" s="21">
        <f t="shared" ref="J123:L123" si="56">SUM(J117:J122)</f>
        <v>0</v>
      </c>
      <c r="K123" s="27"/>
      <c r="L123" s="21">
        <f t="shared" si="56"/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57">SUM(G124:G129)</f>
        <v>0</v>
      </c>
      <c r="H130" s="21">
        <f t="shared" ref="H130" si="58">SUM(H124:H129)</f>
        <v>0</v>
      </c>
      <c r="I130" s="21">
        <f t="shared" ref="I130" si="59">SUM(I124:I129)</f>
        <v>0</v>
      </c>
      <c r="J130" s="21">
        <f t="shared" ref="J130:L130" si="60">SUM(J124:J129)</f>
        <v>0</v>
      </c>
      <c r="K130" s="27"/>
      <c r="L130" s="21">
        <f t="shared" si="60"/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1300</v>
      </c>
      <c r="G131" s="34">
        <f t="shared" ref="G131" si="61">G97+G101+G111+G116+G123+G130</f>
        <v>51</v>
      </c>
      <c r="H131" s="34">
        <f t="shared" ref="H131" si="62">H97+H101+H111+H116+H123+H130</f>
        <v>70</v>
      </c>
      <c r="I131" s="34">
        <f t="shared" ref="I131" si="63">I97+I101+I111+I116+I123+I130</f>
        <v>168</v>
      </c>
      <c r="J131" s="34">
        <f t="shared" ref="J131" si="64">J97+J101+J111+J116+J123+J130</f>
        <v>1370</v>
      </c>
      <c r="K131" s="35"/>
      <c r="L131" s="34">
        <f t="shared" ref="L131" si="65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70</v>
      </c>
      <c r="F132" s="48">
        <v>200</v>
      </c>
      <c r="G132" s="48">
        <v>5</v>
      </c>
      <c r="H132" s="48">
        <v>7</v>
      </c>
      <c r="I132" s="48">
        <v>37</v>
      </c>
      <c r="J132" s="48">
        <v>208</v>
      </c>
      <c r="K132" s="49">
        <v>264</v>
      </c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71</v>
      </c>
      <c r="F134" s="51">
        <v>200</v>
      </c>
      <c r="G134" s="51">
        <v>0</v>
      </c>
      <c r="H134" s="51">
        <v>0</v>
      </c>
      <c r="I134" s="51">
        <v>17</v>
      </c>
      <c r="J134" s="51">
        <v>62</v>
      </c>
      <c r="K134" s="52">
        <v>494</v>
      </c>
      <c r="L134" s="51"/>
    </row>
    <row r="135" spans="1:12" ht="25.5" x14ac:dyDescent="0.25">
      <c r="A135" s="25"/>
      <c r="B135" s="16"/>
      <c r="C135" s="11"/>
      <c r="D135" s="7" t="s">
        <v>23</v>
      </c>
      <c r="E135" s="50" t="s">
        <v>47</v>
      </c>
      <c r="F135" s="51">
        <v>100</v>
      </c>
      <c r="G135" s="51">
        <v>7</v>
      </c>
      <c r="H135" s="51">
        <v>12</v>
      </c>
      <c r="I135" s="51">
        <v>35</v>
      </c>
      <c r="J135" s="51">
        <v>249</v>
      </c>
      <c r="K135" s="52" t="s">
        <v>48</v>
      </c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500</v>
      </c>
      <c r="G139" s="21">
        <f t="shared" ref="G139" si="66">SUM(G132:G138)</f>
        <v>12</v>
      </c>
      <c r="H139" s="21">
        <f t="shared" ref="H139" si="67">SUM(H132:H138)</f>
        <v>19</v>
      </c>
      <c r="I139" s="21">
        <f t="shared" ref="I139" si="68">SUM(I132:I138)</f>
        <v>89</v>
      </c>
      <c r="J139" s="21">
        <f t="shared" ref="J139:L139" si="69">SUM(J132:J138)</f>
        <v>519</v>
      </c>
      <c r="K139" s="27"/>
      <c r="L139" s="21">
        <f t="shared" si="69"/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70">SUM(G140:G142)</f>
        <v>0</v>
      </c>
      <c r="H143" s="21">
        <f t="shared" ref="H143" si="71">SUM(H140:H142)</f>
        <v>0</v>
      </c>
      <c r="I143" s="21">
        <f t="shared" ref="I143" si="72">SUM(I140:I142)</f>
        <v>0</v>
      </c>
      <c r="J143" s="21">
        <f t="shared" ref="J143:L143" si="73">SUM(J140:J142)</f>
        <v>0</v>
      </c>
      <c r="K143" s="27"/>
      <c r="L143" s="21">
        <f t="shared" si="73"/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72</v>
      </c>
      <c r="F144" s="51">
        <v>80</v>
      </c>
      <c r="G144" s="51">
        <v>11</v>
      </c>
      <c r="H144" s="51">
        <v>0</v>
      </c>
      <c r="I144" s="51">
        <v>3</v>
      </c>
      <c r="J144" s="51">
        <v>15</v>
      </c>
      <c r="K144" s="52">
        <v>106</v>
      </c>
      <c r="L144" s="51"/>
    </row>
    <row r="145" spans="1:12" ht="15" x14ac:dyDescent="0.25">
      <c r="A145" s="25"/>
      <c r="B145" s="16"/>
      <c r="C145" s="11"/>
      <c r="D145" s="7" t="s">
        <v>28</v>
      </c>
      <c r="E145" s="50" t="s">
        <v>73</v>
      </c>
      <c r="F145" s="51">
        <v>200</v>
      </c>
      <c r="G145" s="51">
        <v>2</v>
      </c>
      <c r="H145" s="51">
        <v>4</v>
      </c>
      <c r="I145" s="51">
        <v>11</v>
      </c>
      <c r="J145" s="51">
        <v>90</v>
      </c>
      <c r="K145" s="52">
        <v>131</v>
      </c>
      <c r="L145" s="51"/>
    </row>
    <row r="146" spans="1:12" ht="15" x14ac:dyDescent="0.25">
      <c r="A146" s="25"/>
      <c r="B146" s="16"/>
      <c r="C146" s="11"/>
      <c r="D146" s="7" t="s">
        <v>29</v>
      </c>
      <c r="E146" s="50" t="s">
        <v>74</v>
      </c>
      <c r="F146" s="51">
        <v>90</v>
      </c>
      <c r="G146" s="51">
        <v>14</v>
      </c>
      <c r="H146" s="51">
        <v>4</v>
      </c>
      <c r="I146" s="51">
        <v>3</v>
      </c>
      <c r="J146" s="51">
        <v>94</v>
      </c>
      <c r="K146" s="52">
        <v>335</v>
      </c>
      <c r="L146" s="51"/>
    </row>
    <row r="147" spans="1:12" ht="15" x14ac:dyDescent="0.25">
      <c r="A147" s="25"/>
      <c r="B147" s="16"/>
      <c r="C147" s="11"/>
      <c r="D147" s="7" t="s">
        <v>30</v>
      </c>
      <c r="E147" s="50" t="s">
        <v>75</v>
      </c>
      <c r="F147" s="51">
        <v>150</v>
      </c>
      <c r="G147" s="51">
        <v>2</v>
      </c>
      <c r="H147" s="51">
        <v>6</v>
      </c>
      <c r="I147" s="51">
        <v>20</v>
      </c>
      <c r="J147" s="51">
        <v>136</v>
      </c>
      <c r="K147" s="52">
        <v>429</v>
      </c>
      <c r="L147" s="51"/>
    </row>
    <row r="148" spans="1:12" ht="15" x14ac:dyDescent="0.25">
      <c r="A148" s="25"/>
      <c r="B148" s="16"/>
      <c r="C148" s="11"/>
      <c r="D148" s="7" t="s">
        <v>118</v>
      </c>
      <c r="E148" s="50" t="s">
        <v>76</v>
      </c>
      <c r="F148" s="51">
        <v>200</v>
      </c>
      <c r="G148" s="51">
        <v>0</v>
      </c>
      <c r="H148" s="51">
        <v>0</v>
      </c>
      <c r="I148" s="51">
        <v>25</v>
      </c>
      <c r="J148" s="51">
        <v>110</v>
      </c>
      <c r="K148" s="52">
        <v>509</v>
      </c>
      <c r="L148" s="51"/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 t="s">
        <v>77</v>
      </c>
      <c r="F150" s="51">
        <v>80</v>
      </c>
      <c r="G150" s="51">
        <v>6</v>
      </c>
      <c r="H150" s="51">
        <v>1</v>
      </c>
      <c r="I150" s="51">
        <v>36</v>
      </c>
      <c r="J150" s="51">
        <v>165</v>
      </c>
      <c r="K150" s="52">
        <v>110</v>
      </c>
      <c r="L150" s="51"/>
    </row>
    <row r="151" spans="1:12" ht="15" x14ac:dyDescent="0.25">
      <c r="A151" s="25"/>
      <c r="B151" s="16"/>
      <c r="C151" s="11"/>
      <c r="D151" s="6" t="s">
        <v>24</v>
      </c>
      <c r="E151" s="50" t="s">
        <v>78</v>
      </c>
      <c r="F151" s="51">
        <v>100</v>
      </c>
      <c r="G151" s="51">
        <v>2</v>
      </c>
      <c r="H151" s="51">
        <v>1</v>
      </c>
      <c r="I151" s="51">
        <v>21</v>
      </c>
      <c r="J151" s="51">
        <v>96</v>
      </c>
      <c r="K151" s="52">
        <v>112</v>
      </c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900</v>
      </c>
      <c r="G153" s="21">
        <f t="shared" ref="G153" si="74">SUM(G144:G152)</f>
        <v>37</v>
      </c>
      <c r="H153" s="21">
        <f t="shared" ref="H153" si="75">SUM(H144:H152)</f>
        <v>16</v>
      </c>
      <c r="I153" s="21">
        <f t="shared" ref="I153" si="76">SUM(I144:I152)</f>
        <v>119</v>
      </c>
      <c r="J153" s="21">
        <f t="shared" ref="J153:L153" si="77">SUM(J144:J152)</f>
        <v>706</v>
      </c>
      <c r="K153" s="27"/>
      <c r="L153" s="21">
        <f t="shared" si="77"/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78">SUM(G154:G157)</f>
        <v>0</v>
      </c>
      <c r="H158" s="21">
        <f t="shared" ref="H158" si="79">SUM(H154:H157)</f>
        <v>0</v>
      </c>
      <c r="I158" s="21">
        <f t="shared" ref="I158" si="80">SUM(I154:I157)</f>
        <v>0</v>
      </c>
      <c r="J158" s="21">
        <f t="shared" ref="J158:L158" si="81">SUM(J154:J157)</f>
        <v>0</v>
      </c>
      <c r="K158" s="27"/>
      <c r="L158" s="21">
        <f t="shared" si="81"/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82">SUM(G159:G164)</f>
        <v>0</v>
      </c>
      <c r="H165" s="21">
        <f t="shared" ref="H165" si="83">SUM(H159:H164)</f>
        <v>0</v>
      </c>
      <c r="I165" s="21">
        <f t="shared" ref="I165" si="84">SUM(I159:I164)</f>
        <v>0</v>
      </c>
      <c r="J165" s="21">
        <f t="shared" ref="J165:L165" si="85">SUM(J159:J164)</f>
        <v>0</v>
      </c>
      <c r="K165" s="27"/>
      <c r="L165" s="21">
        <f t="shared" si="85"/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86">SUM(G166:G171)</f>
        <v>0</v>
      </c>
      <c r="H172" s="21">
        <f t="shared" ref="H172" si="87">SUM(H166:H171)</f>
        <v>0</v>
      </c>
      <c r="I172" s="21">
        <f t="shared" ref="I172" si="88">SUM(I166:I171)</f>
        <v>0</v>
      </c>
      <c r="J172" s="21">
        <f t="shared" ref="J172:L172" si="89">SUM(J166:J171)</f>
        <v>0</v>
      </c>
      <c r="K172" s="27"/>
      <c r="L172" s="21">
        <f t="shared" si="89"/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1400</v>
      </c>
      <c r="G173" s="34">
        <f t="shared" ref="G173" si="90">G139+G143+G153+G158+G165+G172</f>
        <v>49</v>
      </c>
      <c r="H173" s="34">
        <f t="shared" ref="H173" si="91">H139+H143+H153+H158+H165+H172</f>
        <v>35</v>
      </c>
      <c r="I173" s="34">
        <f t="shared" ref="I173" si="92">I139+I143+I153+I158+I165+I172</f>
        <v>208</v>
      </c>
      <c r="J173" s="34">
        <f t="shared" ref="J173" si="93">J139+J143+J153+J158+J165+J172</f>
        <v>1225</v>
      </c>
      <c r="K173" s="35"/>
      <c r="L173" s="34">
        <f t="shared" ref="L173" si="94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79</v>
      </c>
      <c r="F174" s="48">
        <v>200</v>
      </c>
      <c r="G174" s="48">
        <v>6</v>
      </c>
      <c r="H174" s="48">
        <v>7</v>
      </c>
      <c r="I174" s="48">
        <v>37</v>
      </c>
      <c r="J174" s="48">
        <v>212</v>
      </c>
      <c r="K174" s="49">
        <v>250</v>
      </c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56</v>
      </c>
      <c r="F176" s="51">
        <v>200</v>
      </c>
      <c r="G176" s="51">
        <v>3</v>
      </c>
      <c r="H176" s="51">
        <v>2</v>
      </c>
      <c r="I176" s="51">
        <v>15</v>
      </c>
      <c r="J176" s="51">
        <v>92</v>
      </c>
      <c r="K176" s="52">
        <v>501</v>
      </c>
      <c r="L176" s="51"/>
    </row>
    <row r="177" spans="1:12" ht="25.5" x14ac:dyDescent="0.25">
      <c r="A177" s="25"/>
      <c r="B177" s="16"/>
      <c r="C177" s="11"/>
      <c r="D177" s="7" t="s">
        <v>23</v>
      </c>
      <c r="E177" s="50" t="s">
        <v>47</v>
      </c>
      <c r="F177" s="51">
        <v>100</v>
      </c>
      <c r="G177" s="51">
        <v>7</v>
      </c>
      <c r="H177" s="51">
        <v>12</v>
      </c>
      <c r="I177" s="51">
        <v>35</v>
      </c>
      <c r="J177" s="51">
        <v>249</v>
      </c>
      <c r="K177" s="52" t="s">
        <v>48</v>
      </c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 t="shared" ref="G181" si="95">SUM(G174:G180)</f>
        <v>16</v>
      </c>
      <c r="H181" s="21">
        <f t="shared" ref="H181" si="96">SUM(H174:H180)</f>
        <v>21</v>
      </c>
      <c r="I181" s="21">
        <f t="shared" ref="I181" si="97">SUM(I174:I180)</f>
        <v>87</v>
      </c>
      <c r="J181" s="21">
        <f t="shared" ref="J181:L181" si="98">SUM(J174:J180)</f>
        <v>553</v>
      </c>
      <c r="K181" s="27"/>
      <c r="L181" s="21">
        <f t="shared" si="98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99">SUM(G182:G184)</f>
        <v>0</v>
      </c>
      <c r="H185" s="21">
        <f t="shared" ref="H185" si="100">SUM(H182:H184)</f>
        <v>0</v>
      </c>
      <c r="I185" s="21">
        <f t="shared" ref="I185" si="101">SUM(I182:I184)</f>
        <v>0</v>
      </c>
      <c r="J185" s="21">
        <f t="shared" ref="J185:L185" si="102">SUM(J182:J184)</f>
        <v>0</v>
      </c>
      <c r="K185" s="27"/>
      <c r="L185" s="21">
        <f t="shared" si="102"/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80</v>
      </c>
      <c r="F186" s="51">
        <v>60</v>
      </c>
      <c r="G186" s="51">
        <v>1</v>
      </c>
      <c r="H186" s="51">
        <v>2</v>
      </c>
      <c r="I186" s="51">
        <v>11</v>
      </c>
      <c r="J186" s="51">
        <v>72</v>
      </c>
      <c r="K186" s="52"/>
      <c r="L186" s="51"/>
    </row>
    <row r="187" spans="1:12" ht="15" x14ac:dyDescent="0.25">
      <c r="A187" s="25"/>
      <c r="B187" s="16"/>
      <c r="C187" s="11"/>
      <c r="D187" s="7" t="s">
        <v>28</v>
      </c>
      <c r="E187" s="50" t="s">
        <v>116</v>
      </c>
      <c r="F187" s="51">
        <v>200</v>
      </c>
      <c r="G187" s="51">
        <v>3</v>
      </c>
      <c r="H187" s="51">
        <v>4</v>
      </c>
      <c r="I187" s="51">
        <v>11</v>
      </c>
      <c r="J187" s="51">
        <v>93</v>
      </c>
      <c r="K187" s="52">
        <v>129</v>
      </c>
      <c r="L187" s="51"/>
    </row>
    <row r="188" spans="1:12" ht="15" x14ac:dyDescent="0.25">
      <c r="A188" s="25"/>
      <c r="B188" s="16"/>
      <c r="C188" s="11"/>
      <c r="D188" s="7" t="s">
        <v>29</v>
      </c>
      <c r="E188" s="50" t="s">
        <v>81</v>
      </c>
      <c r="F188" s="51">
        <v>90</v>
      </c>
      <c r="G188" s="51">
        <v>12</v>
      </c>
      <c r="H188" s="51">
        <v>14</v>
      </c>
      <c r="I188" s="51">
        <v>12</v>
      </c>
      <c r="J188" s="51">
        <v>202</v>
      </c>
      <c r="K188" s="52">
        <v>365</v>
      </c>
      <c r="L188" s="51"/>
    </row>
    <row r="189" spans="1:12" ht="15" x14ac:dyDescent="0.25">
      <c r="A189" s="25"/>
      <c r="B189" s="16"/>
      <c r="C189" s="11"/>
      <c r="D189" s="7" t="s">
        <v>30</v>
      </c>
      <c r="E189" s="50" t="s">
        <v>81</v>
      </c>
      <c r="F189" s="51">
        <v>150</v>
      </c>
      <c r="G189" s="51">
        <v>12</v>
      </c>
      <c r="H189" s="51">
        <v>14</v>
      </c>
      <c r="I189" s="51">
        <v>12</v>
      </c>
      <c r="J189" s="51">
        <v>202</v>
      </c>
      <c r="K189" s="52">
        <v>365</v>
      </c>
      <c r="L189" s="51"/>
    </row>
    <row r="190" spans="1:12" ht="15" x14ac:dyDescent="0.25">
      <c r="A190" s="25"/>
      <c r="B190" s="16"/>
      <c r="C190" s="11"/>
      <c r="D190" s="7" t="s">
        <v>117</v>
      </c>
      <c r="E190" s="50" t="s">
        <v>82</v>
      </c>
      <c r="F190" s="51">
        <v>200</v>
      </c>
      <c r="G190" s="51">
        <v>0</v>
      </c>
      <c r="H190" s="51">
        <v>0</v>
      </c>
      <c r="I190" s="51">
        <v>22</v>
      </c>
      <c r="J190" s="51">
        <v>87</v>
      </c>
      <c r="K190" s="52">
        <v>505</v>
      </c>
      <c r="L190" s="51"/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 t="s">
        <v>54</v>
      </c>
      <c r="F192" s="51">
        <v>80</v>
      </c>
      <c r="G192" s="51">
        <v>6</v>
      </c>
      <c r="H192" s="51">
        <v>1</v>
      </c>
      <c r="I192" s="51">
        <v>36</v>
      </c>
      <c r="J192" s="51">
        <v>160</v>
      </c>
      <c r="K192" s="52">
        <v>110</v>
      </c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780</v>
      </c>
      <c r="G195" s="21">
        <f t="shared" ref="G195" si="103">SUM(G186:G194)</f>
        <v>34</v>
      </c>
      <c r="H195" s="21">
        <f t="shared" ref="H195" si="104">SUM(H186:H194)</f>
        <v>35</v>
      </c>
      <c r="I195" s="21">
        <f t="shared" ref="I195" si="105">SUM(I186:I194)</f>
        <v>104</v>
      </c>
      <c r="J195" s="21">
        <f t="shared" ref="J195:L195" si="106">SUM(J186:J194)</f>
        <v>816</v>
      </c>
      <c r="K195" s="27"/>
      <c r="L195" s="21">
        <f t="shared" si="106"/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07">SUM(G196:G199)</f>
        <v>0</v>
      </c>
      <c r="H200" s="21">
        <f t="shared" ref="H200" si="108">SUM(H196:H199)</f>
        <v>0</v>
      </c>
      <c r="I200" s="21">
        <f t="shared" ref="I200" si="109">SUM(I196:I199)</f>
        <v>0</v>
      </c>
      <c r="J200" s="21">
        <f t="shared" ref="J200:L200" si="110">SUM(J196:J199)</f>
        <v>0</v>
      </c>
      <c r="K200" s="27"/>
      <c r="L200" s="21">
        <f t="shared" si="110"/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11">SUM(G201:G206)</f>
        <v>0</v>
      </c>
      <c r="H207" s="21">
        <f t="shared" ref="H207" si="112">SUM(H201:H206)</f>
        <v>0</v>
      </c>
      <c r="I207" s="21">
        <f t="shared" ref="I207" si="113">SUM(I201:I206)</f>
        <v>0</v>
      </c>
      <c r="J207" s="21">
        <f t="shared" ref="J207:L207" si="114">SUM(J201:J206)</f>
        <v>0</v>
      </c>
      <c r="K207" s="27"/>
      <c r="L207" s="21">
        <f t="shared" si="114"/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15">SUM(G208:G213)</f>
        <v>0</v>
      </c>
      <c r="H214" s="21">
        <f t="shared" ref="H214" si="116">SUM(H208:H213)</f>
        <v>0</v>
      </c>
      <c r="I214" s="21">
        <f t="shared" ref="I214" si="117">SUM(I208:I213)</f>
        <v>0</v>
      </c>
      <c r="J214" s="21">
        <f t="shared" ref="J214:L214" si="118">SUM(J208:J213)</f>
        <v>0</v>
      </c>
      <c r="K214" s="27"/>
      <c r="L214" s="21">
        <f t="shared" si="118"/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1280</v>
      </c>
      <c r="G215" s="34">
        <f t="shared" ref="G215" si="119">G181+G185+G195+G200+G207+G214</f>
        <v>50</v>
      </c>
      <c r="H215" s="34">
        <f t="shared" ref="H215" si="120">H181+H185+H195+H200+H207+H214</f>
        <v>56</v>
      </c>
      <c r="I215" s="34">
        <f t="shared" ref="I215" si="121">I181+I185+I195+I200+I207+I214</f>
        <v>191</v>
      </c>
      <c r="J215" s="34">
        <f t="shared" ref="J215" si="122">J181+J185+J195+J200+J207+J214</f>
        <v>1369</v>
      </c>
      <c r="K215" s="35"/>
      <c r="L215" s="34">
        <f t="shared" ref="L215" si="123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 t="s">
        <v>63</v>
      </c>
      <c r="F216" s="48">
        <v>200</v>
      </c>
      <c r="G216" s="48">
        <v>15</v>
      </c>
      <c r="H216" s="48">
        <v>16</v>
      </c>
      <c r="I216" s="48">
        <v>7</v>
      </c>
      <c r="J216" s="48">
        <v>209</v>
      </c>
      <c r="K216" s="49">
        <v>301</v>
      </c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 t="s">
        <v>64</v>
      </c>
      <c r="F218" s="51">
        <v>200</v>
      </c>
      <c r="G218" s="51">
        <v>4</v>
      </c>
      <c r="H218" s="51">
        <v>3</v>
      </c>
      <c r="I218" s="51">
        <v>25</v>
      </c>
      <c r="J218" s="51">
        <v>129</v>
      </c>
      <c r="K218" s="52">
        <v>496</v>
      </c>
      <c r="L218" s="51"/>
    </row>
    <row r="219" spans="1:12" ht="25.5" x14ac:dyDescent="0.25">
      <c r="A219" s="25"/>
      <c r="B219" s="16"/>
      <c r="C219" s="11"/>
      <c r="D219" s="7" t="s">
        <v>23</v>
      </c>
      <c r="E219" s="50" t="s">
        <v>57</v>
      </c>
      <c r="F219" s="51">
        <v>100</v>
      </c>
      <c r="G219" s="51">
        <v>7</v>
      </c>
      <c r="H219" s="51">
        <v>12</v>
      </c>
      <c r="I219" s="51">
        <v>35</v>
      </c>
      <c r="J219" s="51">
        <v>249</v>
      </c>
      <c r="K219" s="52" t="s">
        <v>48</v>
      </c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500</v>
      </c>
      <c r="G223" s="21">
        <f t="shared" ref="G223" si="124">SUM(G216:G222)</f>
        <v>26</v>
      </c>
      <c r="H223" s="21">
        <f t="shared" ref="H223" si="125">SUM(H216:H222)</f>
        <v>31</v>
      </c>
      <c r="I223" s="21">
        <f t="shared" ref="I223" si="126">SUM(I216:I222)</f>
        <v>67</v>
      </c>
      <c r="J223" s="21">
        <f t="shared" ref="J223:L223" si="127">SUM(J216:J222)</f>
        <v>587</v>
      </c>
      <c r="K223" s="27"/>
      <c r="L223" s="21">
        <f t="shared" si="127"/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28">SUM(G224:G226)</f>
        <v>0</v>
      </c>
      <c r="H227" s="21">
        <f t="shared" ref="H227" si="129">SUM(H224:H226)</f>
        <v>0</v>
      </c>
      <c r="I227" s="21">
        <f t="shared" ref="I227" si="130">SUM(I224:I226)</f>
        <v>0</v>
      </c>
      <c r="J227" s="21">
        <f t="shared" ref="J227:L227" si="131">SUM(J224:J226)</f>
        <v>0</v>
      </c>
      <c r="K227" s="27"/>
      <c r="L227" s="21">
        <f t="shared" si="131"/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83</v>
      </c>
      <c r="F228" s="51">
        <v>80</v>
      </c>
      <c r="G228" s="51">
        <v>1</v>
      </c>
      <c r="H228" s="51">
        <v>2</v>
      </c>
      <c r="I228" s="51">
        <v>5</v>
      </c>
      <c r="J228" s="51">
        <v>51</v>
      </c>
      <c r="K228" s="52">
        <v>19</v>
      </c>
      <c r="L228" s="51"/>
    </row>
    <row r="229" spans="1:12" ht="15" x14ac:dyDescent="0.25">
      <c r="A229" s="25"/>
      <c r="B229" s="16"/>
      <c r="C229" s="11"/>
      <c r="D229" s="7" t="s">
        <v>28</v>
      </c>
      <c r="E229" s="50" t="s">
        <v>84</v>
      </c>
      <c r="F229" s="51">
        <v>200</v>
      </c>
      <c r="G229" s="51">
        <v>1</v>
      </c>
      <c r="H229" s="51">
        <v>4</v>
      </c>
      <c r="I229" s="51">
        <v>6</v>
      </c>
      <c r="J229" s="51">
        <v>66</v>
      </c>
      <c r="K229" s="52">
        <v>142</v>
      </c>
      <c r="L229" s="51"/>
    </row>
    <row r="230" spans="1:12" ht="15" x14ac:dyDescent="0.25">
      <c r="A230" s="25"/>
      <c r="B230" s="16"/>
      <c r="C230" s="11"/>
      <c r="D230" s="7" t="s">
        <v>29</v>
      </c>
      <c r="E230" s="50" t="s">
        <v>85</v>
      </c>
      <c r="F230" s="51">
        <v>90</v>
      </c>
      <c r="G230" s="51">
        <v>9</v>
      </c>
      <c r="H230" s="51">
        <v>8</v>
      </c>
      <c r="I230" s="51">
        <v>22</v>
      </c>
      <c r="J230" s="51">
        <v>161</v>
      </c>
      <c r="K230" s="52">
        <v>406</v>
      </c>
      <c r="L230" s="51"/>
    </row>
    <row r="231" spans="1:12" ht="15" x14ac:dyDescent="0.25">
      <c r="A231" s="25"/>
      <c r="B231" s="16"/>
      <c r="C231" s="11"/>
      <c r="D231" s="7" t="s">
        <v>30</v>
      </c>
      <c r="E231" s="50" t="s">
        <v>85</v>
      </c>
      <c r="F231" s="51">
        <v>150</v>
      </c>
      <c r="G231" s="51">
        <v>9</v>
      </c>
      <c r="H231" s="51">
        <v>8</v>
      </c>
      <c r="I231" s="51">
        <v>22</v>
      </c>
      <c r="J231" s="51">
        <v>161</v>
      </c>
      <c r="K231" s="52">
        <v>406</v>
      </c>
      <c r="L231" s="51"/>
    </row>
    <row r="232" spans="1:12" ht="15" x14ac:dyDescent="0.25">
      <c r="A232" s="25"/>
      <c r="B232" s="16"/>
      <c r="C232" s="11"/>
      <c r="D232" s="7" t="s">
        <v>118</v>
      </c>
      <c r="E232" s="50" t="s">
        <v>86</v>
      </c>
      <c r="F232" s="51">
        <v>200</v>
      </c>
      <c r="G232" s="51">
        <v>1</v>
      </c>
      <c r="H232" s="51">
        <v>0</v>
      </c>
      <c r="I232" s="51">
        <v>23</v>
      </c>
      <c r="J232" s="51">
        <v>77</v>
      </c>
      <c r="K232" s="52">
        <v>519</v>
      </c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 t="s">
        <v>54</v>
      </c>
      <c r="F234" s="51">
        <v>80</v>
      </c>
      <c r="G234" s="51">
        <v>6</v>
      </c>
      <c r="H234" s="51">
        <v>1</v>
      </c>
      <c r="I234" s="51">
        <v>36</v>
      </c>
      <c r="J234" s="51">
        <v>160</v>
      </c>
      <c r="K234" s="52">
        <v>110</v>
      </c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800</v>
      </c>
      <c r="G237" s="21">
        <f t="shared" ref="G237" si="132">SUM(G228:G236)</f>
        <v>27</v>
      </c>
      <c r="H237" s="21">
        <f t="shared" ref="H237" si="133">SUM(H228:H236)</f>
        <v>23</v>
      </c>
      <c r="I237" s="21">
        <f t="shared" ref="I237" si="134">SUM(I228:I236)</f>
        <v>114</v>
      </c>
      <c r="J237" s="21">
        <f t="shared" ref="J237:L237" si="135">SUM(J228:J236)</f>
        <v>676</v>
      </c>
      <c r="K237" s="27"/>
      <c r="L237" s="21">
        <f t="shared" si="135"/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36">SUM(G238:G241)</f>
        <v>0</v>
      </c>
      <c r="H242" s="21">
        <f t="shared" ref="H242" si="137">SUM(H238:H241)</f>
        <v>0</v>
      </c>
      <c r="I242" s="21">
        <f t="shared" ref="I242" si="138">SUM(I238:I241)</f>
        <v>0</v>
      </c>
      <c r="J242" s="21">
        <f t="shared" ref="J242:L242" si="139">SUM(J238:J241)</f>
        <v>0</v>
      </c>
      <c r="K242" s="27"/>
      <c r="L242" s="21">
        <f t="shared" si="139"/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40">SUM(G243:G248)</f>
        <v>0</v>
      </c>
      <c r="H249" s="21">
        <f t="shared" ref="H249" si="141">SUM(H243:H248)</f>
        <v>0</v>
      </c>
      <c r="I249" s="21">
        <f t="shared" ref="I249" si="142">SUM(I243:I248)</f>
        <v>0</v>
      </c>
      <c r="J249" s="21">
        <f t="shared" ref="J249:L249" si="143">SUM(J243:J248)</f>
        <v>0</v>
      </c>
      <c r="K249" s="27"/>
      <c r="L249" s="21">
        <f t="shared" si="143"/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44">SUM(G250:G255)</f>
        <v>0</v>
      </c>
      <c r="H256" s="21">
        <f t="shared" ref="H256" si="145">SUM(H250:H255)</f>
        <v>0</v>
      </c>
      <c r="I256" s="21">
        <f t="shared" ref="I256" si="146">SUM(I250:I255)</f>
        <v>0</v>
      </c>
      <c r="J256" s="21">
        <f t="shared" ref="J256:L256" si="147">SUM(J250:J255)</f>
        <v>0</v>
      </c>
      <c r="K256" s="27"/>
      <c r="L256" s="21">
        <f t="shared" si="147"/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1300</v>
      </c>
      <c r="G257" s="34">
        <f t="shared" ref="G257" si="148">G223+G227+G237+G242+G249+G256</f>
        <v>53</v>
      </c>
      <c r="H257" s="34">
        <f t="shared" ref="H257" si="149">H223+H227+H237+H242+H249+H256</f>
        <v>54</v>
      </c>
      <c r="I257" s="34">
        <f t="shared" ref="I257" si="150">I223+I227+I237+I242+I249+I256</f>
        <v>181</v>
      </c>
      <c r="J257" s="34">
        <f t="shared" ref="J257" si="151">J223+J227+J237+J242+J249+J256</f>
        <v>1263</v>
      </c>
      <c r="K257" s="35"/>
      <c r="L257" s="34">
        <f t="shared" ref="L257" si="152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 t="s">
        <v>87</v>
      </c>
      <c r="F258" s="48">
        <v>200</v>
      </c>
      <c r="G258" s="48">
        <v>19</v>
      </c>
      <c r="H258" s="48">
        <v>26</v>
      </c>
      <c r="I258" s="48">
        <v>57</v>
      </c>
      <c r="J258" s="48">
        <v>503</v>
      </c>
      <c r="K258" s="49">
        <v>319</v>
      </c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 t="s">
        <v>46</v>
      </c>
      <c r="F260" s="51">
        <v>200</v>
      </c>
      <c r="G260" s="51">
        <v>2</v>
      </c>
      <c r="H260" s="51">
        <v>1</v>
      </c>
      <c r="I260" s="51">
        <v>16</v>
      </c>
      <c r="J260" s="51">
        <v>73</v>
      </c>
      <c r="K260" s="52">
        <v>495</v>
      </c>
      <c r="L260" s="51"/>
    </row>
    <row r="261" spans="1:12" ht="25.5" x14ac:dyDescent="0.25">
      <c r="A261" s="25"/>
      <c r="B261" s="16"/>
      <c r="C261" s="11"/>
      <c r="D261" s="7" t="s">
        <v>23</v>
      </c>
      <c r="E261" s="50" t="s">
        <v>57</v>
      </c>
      <c r="F261" s="51">
        <v>100</v>
      </c>
      <c r="G261" s="51">
        <v>7</v>
      </c>
      <c r="H261" s="51">
        <v>12</v>
      </c>
      <c r="I261" s="51">
        <v>35</v>
      </c>
      <c r="J261" s="51">
        <v>249</v>
      </c>
      <c r="K261" s="52" t="s">
        <v>48</v>
      </c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500</v>
      </c>
      <c r="G265" s="21">
        <f t="shared" ref="G265" si="153">SUM(G258:G264)</f>
        <v>28</v>
      </c>
      <c r="H265" s="21">
        <f t="shared" ref="H265" si="154">SUM(H258:H264)</f>
        <v>39</v>
      </c>
      <c r="I265" s="21">
        <f t="shared" ref="I265" si="155">SUM(I258:I264)</f>
        <v>108</v>
      </c>
      <c r="J265" s="21">
        <f t="shared" ref="J265:L265" si="156">SUM(J258:J264)</f>
        <v>825</v>
      </c>
      <c r="K265" s="27"/>
      <c r="L265" s="21">
        <f t="shared" si="156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57">SUM(G266:G268)</f>
        <v>0</v>
      </c>
      <c r="H269" s="21">
        <f t="shared" ref="H269" si="158">SUM(H266:H268)</f>
        <v>0</v>
      </c>
      <c r="I269" s="21">
        <f t="shared" ref="I269" si="159">SUM(I266:I268)</f>
        <v>0</v>
      </c>
      <c r="J269" s="21">
        <f t="shared" ref="J269:L269" si="160">SUM(J266:J268)</f>
        <v>0</v>
      </c>
      <c r="K269" s="27"/>
      <c r="L269" s="21">
        <f t="shared" si="160"/>
        <v>0</v>
      </c>
    </row>
    <row r="270" spans="1:12" ht="25.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88</v>
      </c>
      <c r="F270" s="51">
        <v>80</v>
      </c>
      <c r="G270" s="51">
        <v>2</v>
      </c>
      <c r="H270" s="51">
        <v>9</v>
      </c>
      <c r="I270" s="51">
        <v>7</v>
      </c>
      <c r="J270" s="51">
        <v>99</v>
      </c>
      <c r="K270" s="52">
        <v>5</v>
      </c>
      <c r="L270" s="51"/>
    </row>
    <row r="271" spans="1:12" ht="15" x14ac:dyDescent="0.25">
      <c r="A271" s="25"/>
      <c r="B271" s="16"/>
      <c r="C271" s="11"/>
      <c r="D271" s="7" t="s">
        <v>28</v>
      </c>
      <c r="E271" s="50" t="s">
        <v>89</v>
      </c>
      <c r="F271" s="51">
        <v>200</v>
      </c>
      <c r="G271" s="51">
        <v>2</v>
      </c>
      <c r="H271" s="51">
        <v>2</v>
      </c>
      <c r="I271" s="51">
        <v>20</v>
      </c>
      <c r="J271" s="51">
        <v>89</v>
      </c>
      <c r="K271" s="52">
        <v>147</v>
      </c>
      <c r="L271" s="51"/>
    </row>
    <row r="272" spans="1:12" ht="15" x14ac:dyDescent="0.25">
      <c r="A272" s="25"/>
      <c r="B272" s="16"/>
      <c r="C272" s="11"/>
      <c r="D272" s="7" t="s">
        <v>29</v>
      </c>
      <c r="E272" s="50" t="s">
        <v>90</v>
      </c>
      <c r="F272" s="51">
        <v>121.5</v>
      </c>
      <c r="G272" s="51">
        <v>10</v>
      </c>
      <c r="H272" s="51">
        <v>5</v>
      </c>
      <c r="I272" s="51">
        <v>3</v>
      </c>
      <c r="J272" s="51">
        <v>139</v>
      </c>
      <c r="K272" s="52">
        <v>336</v>
      </c>
      <c r="L272" s="51"/>
    </row>
    <row r="273" spans="1:12" ht="15" x14ac:dyDescent="0.25">
      <c r="A273" s="25"/>
      <c r="B273" s="16"/>
      <c r="C273" s="11"/>
      <c r="D273" s="7" t="s">
        <v>30</v>
      </c>
      <c r="E273" s="50" t="s">
        <v>91</v>
      </c>
      <c r="F273" s="51">
        <v>180</v>
      </c>
      <c r="G273" s="51">
        <v>3</v>
      </c>
      <c r="H273" s="51">
        <v>7</v>
      </c>
      <c r="I273" s="51">
        <v>23</v>
      </c>
      <c r="J273" s="51">
        <v>184</v>
      </c>
      <c r="K273" s="52">
        <v>426</v>
      </c>
      <c r="L273" s="51"/>
    </row>
    <row r="274" spans="1:12" ht="15" x14ac:dyDescent="0.25">
      <c r="A274" s="25"/>
      <c r="B274" s="16"/>
      <c r="C274" s="11"/>
      <c r="D274" s="7" t="s">
        <v>118</v>
      </c>
      <c r="E274" s="50" t="s">
        <v>69</v>
      </c>
      <c r="F274" s="51">
        <v>200</v>
      </c>
      <c r="G274" s="51">
        <v>1</v>
      </c>
      <c r="H274" s="51">
        <v>0</v>
      </c>
      <c r="I274" s="51">
        <v>27</v>
      </c>
      <c r="J274" s="51">
        <v>101</v>
      </c>
      <c r="K274" s="52">
        <v>508</v>
      </c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 t="s">
        <v>54</v>
      </c>
      <c r="F276" s="51">
        <v>80</v>
      </c>
      <c r="G276" s="51">
        <v>6</v>
      </c>
      <c r="H276" s="51">
        <v>1</v>
      </c>
      <c r="I276" s="51">
        <v>31</v>
      </c>
      <c r="J276" s="51">
        <v>160</v>
      </c>
      <c r="K276" s="52">
        <v>110</v>
      </c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861.5</v>
      </c>
      <c r="G279" s="21">
        <f t="shared" ref="G279" si="161">SUM(G270:G278)</f>
        <v>24</v>
      </c>
      <c r="H279" s="21">
        <f t="shared" ref="H279" si="162">SUM(H270:H278)</f>
        <v>24</v>
      </c>
      <c r="I279" s="21">
        <f t="shared" ref="I279" si="163">SUM(I270:I278)</f>
        <v>111</v>
      </c>
      <c r="J279" s="21">
        <f t="shared" ref="J279:L279" si="164">SUM(J270:J278)</f>
        <v>772</v>
      </c>
      <c r="K279" s="27"/>
      <c r="L279" s="21">
        <f t="shared" si="164"/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65">SUM(G280:G283)</f>
        <v>0</v>
      </c>
      <c r="H284" s="21">
        <f t="shared" ref="H284" si="166">SUM(H280:H283)</f>
        <v>0</v>
      </c>
      <c r="I284" s="21">
        <f t="shared" ref="I284" si="167">SUM(I280:I283)</f>
        <v>0</v>
      </c>
      <c r="J284" s="21">
        <f t="shared" ref="J284:L284" si="168">SUM(J280:J283)</f>
        <v>0</v>
      </c>
      <c r="K284" s="27"/>
      <c r="L284" s="21">
        <f t="shared" si="168"/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69">SUM(G285:G290)</f>
        <v>0</v>
      </c>
      <c r="H291" s="21">
        <f t="shared" ref="H291" si="170">SUM(H285:H290)</f>
        <v>0</v>
      </c>
      <c r="I291" s="21">
        <f t="shared" ref="I291" si="171">SUM(I285:I290)</f>
        <v>0</v>
      </c>
      <c r="J291" s="21">
        <f t="shared" ref="J291:L291" si="172">SUM(J285:J290)</f>
        <v>0</v>
      </c>
      <c r="K291" s="27"/>
      <c r="L291" s="21">
        <f t="shared" si="172"/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73">SUM(G292:G297)</f>
        <v>0</v>
      </c>
      <c r="H298" s="21">
        <f t="shared" ref="H298" si="174">SUM(H292:H297)</f>
        <v>0</v>
      </c>
      <c r="I298" s="21">
        <f t="shared" ref="I298" si="175">SUM(I292:I297)</f>
        <v>0</v>
      </c>
      <c r="J298" s="21">
        <f t="shared" ref="J298:L298" si="176">SUM(J292:J297)</f>
        <v>0</v>
      </c>
      <c r="K298" s="27"/>
      <c r="L298" s="21">
        <f t="shared" si="176"/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1361.5</v>
      </c>
      <c r="G299" s="34">
        <f t="shared" ref="G299" si="177">G265+G269+G279+G284+G291+G298</f>
        <v>52</v>
      </c>
      <c r="H299" s="34">
        <f t="shared" ref="H299" si="178">H265+H269+H279+H284+H291+H298</f>
        <v>63</v>
      </c>
      <c r="I299" s="34">
        <f t="shared" ref="I299" si="179">I265+I269+I279+I284+I291+I298</f>
        <v>219</v>
      </c>
      <c r="J299" s="34">
        <f t="shared" ref="J299" si="180">J265+J269+J279+J284+J291+J298</f>
        <v>1597</v>
      </c>
      <c r="K299" s="35"/>
      <c r="L299" s="34">
        <f t="shared" ref="L299" si="181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92</v>
      </c>
      <c r="F300" s="48">
        <v>200</v>
      </c>
      <c r="G300" s="48">
        <v>6</v>
      </c>
      <c r="H300" s="48">
        <v>5</v>
      </c>
      <c r="I300" s="48">
        <v>21</v>
      </c>
      <c r="J300" s="48">
        <v>158</v>
      </c>
      <c r="K300" s="49">
        <v>165</v>
      </c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56</v>
      </c>
      <c r="F302" s="51">
        <v>200</v>
      </c>
      <c r="G302" s="51">
        <v>3</v>
      </c>
      <c r="H302" s="51">
        <v>2</v>
      </c>
      <c r="I302" s="51">
        <v>15</v>
      </c>
      <c r="J302" s="51">
        <v>92</v>
      </c>
      <c r="K302" s="52">
        <v>501</v>
      </c>
      <c r="L302" s="51"/>
    </row>
    <row r="303" spans="1:12" ht="25.5" x14ac:dyDescent="0.25">
      <c r="A303" s="25"/>
      <c r="B303" s="16"/>
      <c r="C303" s="11"/>
      <c r="D303" s="7" t="s">
        <v>23</v>
      </c>
      <c r="E303" s="50" t="s">
        <v>47</v>
      </c>
      <c r="F303" s="51">
        <v>100</v>
      </c>
      <c r="G303" s="51">
        <v>7</v>
      </c>
      <c r="H303" s="51">
        <v>12</v>
      </c>
      <c r="I303" s="51">
        <v>35</v>
      </c>
      <c r="J303" s="51">
        <v>249</v>
      </c>
      <c r="K303" s="52" t="s">
        <v>48</v>
      </c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500</v>
      </c>
      <c r="G307" s="21">
        <f t="shared" ref="G307" si="182">SUM(G300:G306)</f>
        <v>16</v>
      </c>
      <c r="H307" s="21">
        <f t="shared" ref="H307" si="183">SUM(H300:H306)</f>
        <v>19</v>
      </c>
      <c r="I307" s="21">
        <f t="shared" ref="I307" si="184">SUM(I300:I306)</f>
        <v>71</v>
      </c>
      <c r="J307" s="21">
        <f t="shared" ref="J307:L307" si="185">SUM(J300:J306)</f>
        <v>499</v>
      </c>
      <c r="K307" s="27"/>
      <c r="L307" s="21">
        <f t="shared" si="185"/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186">SUM(G308:G310)</f>
        <v>0</v>
      </c>
      <c r="H311" s="21">
        <f t="shared" ref="H311" si="187">SUM(H308:H310)</f>
        <v>0</v>
      </c>
      <c r="I311" s="21">
        <f t="shared" ref="I311" si="188">SUM(I308:I310)</f>
        <v>0</v>
      </c>
      <c r="J311" s="21">
        <f t="shared" ref="J311:L311" si="189">SUM(J308:J310)</f>
        <v>0</v>
      </c>
      <c r="K311" s="27"/>
      <c r="L311" s="21">
        <f t="shared" si="189"/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93</v>
      </c>
      <c r="F312" s="51">
        <v>80</v>
      </c>
      <c r="G312" s="51">
        <v>2</v>
      </c>
      <c r="H312" s="51">
        <v>6</v>
      </c>
      <c r="I312" s="51">
        <v>18</v>
      </c>
      <c r="J312" s="51">
        <v>130</v>
      </c>
      <c r="K312" s="52">
        <v>73</v>
      </c>
      <c r="L312" s="51"/>
    </row>
    <row r="313" spans="1:12" ht="15" x14ac:dyDescent="0.25">
      <c r="A313" s="25"/>
      <c r="B313" s="16"/>
      <c r="C313" s="11"/>
      <c r="D313" s="7" t="s">
        <v>28</v>
      </c>
      <c r="E313" s="50" t="s">
        <v>94</v>
      </c>
      <c r="F313" s="51">
        <v>200</v>
      </c>
      <c r="G313" s="51">
        <v>2</v>
      </c>
      <c r="H313" s="51">
        <v>3</v>
      </c>
      <c r="I313" s="51">
        <v>22</v>
      </c>
      <c r="J313" s="51">
        <v>111</v>
      </c>
      <c r="K313" s="52">
        <v>144</v>
      </c>
      <c r="L313" s="51"/>
    </row>
    <row r="314" spans="1:12" ht="15" x14ac:dyDescent="0.25">
      <c r="A314" s="25"/>
      <c r="B314" s="16"/>
      <c r="C314" s="11"/>
      <c r="D314" s="7" t="s">
        <v>29</v>
      </c>
      <c r="E314" s="50" t="s">
        <v>95</v>
      </c>
      <c r="F314" s="51">
        <v>90</v>
      </c>
      <c r="G314" s="51">
        <v>6</v>
      </c>
      <c r="H314" s="51">
        <v>5</v>
      </c>
      <c r="I314" s="51">
        <v>6</v>
      </c>
      <c r="J314" s="51">
        <v>100</v>
      </c>
      <c r="K314" s="52">
        <v>372</v>
      </c>
      <c r="L314" s="51"/>
    </row>
    <row r="315" spans="1:12" ht="15" x14ac:dyDescent="0.25">
      <c r="A315" s="25"/>
      <c r="B315" s="16"/>
      <c r="C315" s="11"/>
      <c r="D315" s="7" t="s">
        <v>30</v>
      </c>
      <c r="E315" s="50" t="s">
        <v>95</v>
      </c>
      <c r="F315" s="51">
        <v>150</v>
      </c>
      <c r="G315" s="51">
        <v>15</v>
      </c>
      <c r="H315" s="51">
        <v>5</v>
      </c>
      <c r="I315" s="51">
        <v>5</v>
      </c>
      <c r="J315" s="51">
        <v>130</v>
      </c>
      <c r="K315" s="52"/>
      <c r="L315" s="51"/>
    </row>
    <row r="316" spans="1:12" ht="15" x14ac:dyDescent="0.25">
      <c r="A316" s="25"/>
      <c r="B316" s="16"/>
      <c r="C316" s="11"/>
      <c r="D316" s="7" t="s">
        <v>118</v>
      </c>
      <c r="E316" s="50" t="s">
        <v>121</v>
      </c>
      <c r="F316" s="51">
        <v>200</v>
      </c>
      <c r="G316" s="51">
        <v>0</v>
      </c>
      <c r="H316" s="51">
        <v>0</v>
      </c>
      <c r="I316" s="51">
        <v>20</v>
      </c>
      <c r="J316" s="51">
        <v>81</v>
      </c>
      <c r="K316" s="52">
        <v>512</v>
      </c>
      <c r="L316" s="51"/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 t="s">
        <v>54</v>
      </c>
      <c r="F318" s="51">
        <v>80</v>
      </c>
      <c r="G318" s="51">
        <v>6</v>
      </c>
      <c r="H318" s="51">
        <v>1</v>
      </c>
      <c r="I318" s="51">
        <v>31</v>
      </c>
      <c r="J318" s="51">
        <v>160</v>
      </c>
      <c r="K318" s="52">
        <v>110</v>
      </c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800</v>
      </c>
      <c r="G321" s="21">
        <f t="shared" ref="G321" si="190">SUM(G312:G320)</f>
        <v>31</v>
      </c>
      <c r="H321" s="21">
        <f t="shared" ref="H321" si="191">SUM(H312:H320)</f>
        <v>20</v>
      </c>
      <c r="I321" s="21">
        <f t="shared" ref="I321" si="192">SUM(I312:I320)</f>
        <v>102</v>
      </c>
      <c r="J321" s="21">
        <f t="shared" ref="J321:L321" si="193">SUM(J312:J320)</f>
        <v>712</v>
      </c>
      <c r="K321" s="27"/>
      <c r="L321" s="21">
        <f t="shared" si="193"/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194">SUM(G322:G325)</f>
        <v>0</v>
      </c>
      <c r="H326" s="21">
        <f t="shared" ref="H326" si="195">SUM(H322:H325)</f>
        <v>0</v>
      </c>
      <c r="I326" s="21">
        <f t="shared" ref="I326" si="196">SUM(I322:I325)</f>
        <v>0</v>
      </c>
      <c r="J326" s="21">
        <f t="shared" ref="J326:L326" si="197">SUM(J322:J325)</f>
        <v>0</v>
      </c>
      <c r="K326" s="27"/>
      <c r="L326" s="21">
        <f t="shared" si="197"/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198">SUM(G327:G332)</f>
        <v>0</v>
      </c>
      <c r="H333" s="21">
        <f t="shared" ref="H333" si="199">SUM(H327:H332)</f>
        <v>0</v>
      </c>
      <c r="I333" s="21">
        <f t="shared" ref="I333" si="200">SUM(I327:I332)</f>
        <v>0</v>
      </c>
      <c r="J333" s="21">
        <f t="shared" ref="J333:L333" si="201">SUM(J327:J332)</f>
        <v>0</v>
      </c>
      <c r="K333" s="27"/>
      <c r="L333" s="21">
        <f t="shared" si="201"/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02">SUM(G334:G339)</f>
        <v>0</v>
      </c>
      <c r="H340" s="21">
        <f t="shared" ref="H340" si="203">SUM(H334:H339)</f>
        <v>0</v>
      </c>
      <c r="I340" s="21">
        <f t="shared" ref="I340" si="204">SUM(I334:I339)</f>
        <v>0</v>
      </c>
      <c r="J340" s="21">
        <f t="shared" ref="J340:L340" si="205">SUM(J334:J339)</f>
        <v>0</v>
      </c>
      <c r="K340" s="27"/>
      <c r="L340" s="21">
        <f t="shared" si="205"/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1300</v>
      </c>
      <c r="G341" s="34">
        <f t="shared" ref="G341" si="206">G307+G311+G321+G326+G333+G340</f>
        <v>47</v>
      </c>
      <c r="H341" s="34">
        <f t="shared" ref="H341" si="207">H307+H311+H321+H326+H333+H340</f>
        <v>39</v>
      </c>
      <c r="I341" s="34">
        <f t="shared" ref="I341" si="208">I307+I311+I321+I326+I333+I340</f>
        <v>173</v>
      </c>
      <c r="J341" s="34">
        <f t="shared" ref="J341" si="209">J307+J311+J321+J326+J333+J340</f>
        <v>1211</v>
      </c>
      <c r="K341" s="35"/>
      <c r="L341" s="34">
        <f t="shared" ref="L341" si="210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96</v>
      </c>
      <c r="F342" s="48">
        <v>200</v>
      </c>
      <c r="G342" s="48">
        <v>5</v>
      </c>
      <c r="H342" s="48">
        <v>12</v>
      </c>
      <c r="I342" s="48">
        <v>37</v>
      </c>
      <c r="J342" s="48">
        <v>249</v>
      </c>
      <c r="K342" s="49">
        <v>260</v>
      </c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 t="s">
        <v>46</v>
      </c>
      <c r="F344" s="51">
        <v>200</v>
      </c>
      <c r="G344" s="51">
        <v>2</v>
      </c>
      <c r="H344" s="51">
        <v>1</v>
      </c>
      <c r="I344" s="51">
        <v>16</v>
      </c>
      <c r="J344" s="51">
        <v>73</v>
      </c>
      <c r="K344" s="52">
        <v>495</v>
      </c>
      <c r="L344" s="51"/>
    </row>
    <row r="345" spans="1:12" ht="25.5" x14ac:dyDescent="0.25">
      <c r="A345" s="15"/>
      <c r="B345" s="16"/>
      <c r="C345" s="11"/>
      <c r="D345" s="7" t="s">
        <v>23</v>
      </c>
      <c r="E345" s="50" t="s">
        <v>47</v>
      </c>
      <c r="F345" s="51">
        <v>100</v>
      </c>
      <c r="G345" s="51">
        <v>7</v>
      </c>
      <c r="H345" s="51">
        <v>12</v>
      </c>
      <c r="I345" s="51">
        <v>35</v>
      </c>
      <c r="J345" s="51">
        <v>249</v>
      </c>
      <c r="K345" s="52" t="s">
        <v>48</v>
      </c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500</v>
      </c>
      <c r="G349" s="21">
        <f t="shared" ref="G349" si="211">SUM(G342:G348)</f>
        <v>14</v>
      </c>
      <c r="H349" s="21">
        <f t="shared" ref="H349" si="212">SUM(H342:H348)</f>
        <v>25</v>
      </c>
      <c r="I349" s="21">
        <f t="shared" ref="I349" si="213">SUM(I342:I348)</f>
        <v>88</v>
      </c>
      <c r="J349" s="21">
        <f t="shared" ref="J349:L349" si="214">SUM(J342:J348)</f>
        <v>571</v>
      </c>
      <c r="K349" s="27"/>
      <c r="L349" s="21">
        <f t="shared" si="214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15">SUM(G350:G352)</f>
        <v>0</v>
      </c>
      <c r="H353" s="21">
        <f t="shared" ref="H353" si="216">SUM(H350:H352)</f>
        <v>0</v>
      </c>
      <c r="I353" s="21">
        <f t="shared" ref="I353" si="217">SUM(I350:I352)</f>
        <v>0</v>
      </c>
      <c r="J353" s="21">
        <f t="shared" ref="J353:L353" si="218">SUM(J350:J352)</f>
        <v>0</v>
      </c>
      <c r="K353" s="27"/>
      <c r="L353" s="21">
        <f t="shared" si="218"/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97</v>
      </c>
      <c r="F354" s="51">
        <v>80</v>
      </c>
      <c r="G354" s="51">
        <v>1</v>
      </c>
      <c r="H354" s="51">
        <v>0</v>
      </c>
      <c r="I354" s="51">
        <v>3</v>
      </c>
      <c r="J354" s="51">
        <v>15</v>
      </c>
      <c r="K354" s="52">
        <v>106</v>
      </c>
      <c r="L354" s="51"/>
    </row>
    <row r="355" spans="1:12" ht="15" x14ac:dyDescent="0.25">
      <c r="A355" s="15"/>
      <c r="B355" s="16"/>
      <c r="C355" s="11"/>
      <c r="D355" s="7" t="s">
        <v>28</v>
      </c>
      <c r="E355" s="50" t="s">
        <v>98</v>
      </c>
      <c r="F355" s="51">
        <v>200</v>
      </c>
      <c r="G355" s="51">
        <v>2</v>
      </c>
      <c r="H355" s="51">
        <v>3</v>
      </c>
      <c r="I355" s="51">
        <v>14</v>
      </c>
      <c r="J355" s="51">
        <v>82</v>
      </c>
      <c r="K355" s="52">
        <v>134</v>
      </c>
      <c r="L355" s="51"/>
    </row>
    <row r="356" spans="1:12" ht="15" x14ac:dyDescent="0.25">
      <c r="A356" s="15"/>
      <c r="B356" s="16"/>
      <c r="C356" s="11"/>
      <c r="D356" s="7" t="s">
        <v>29</v>
      </c>
      <c r="E356" s="50" t="s">
        <v>99</v>
      </c>
      <c r="F356" s="51">
        <v>120</v>
      </c>
      <c r="G356" s="51">
        <v>21</v>
      </c>
      <c r="H356" s="51">
        <v>12</v>
      </c>
      <c r="I356" s="51">
        <v>10</v>
      </c>
      <c r="J356" s="51">
        <v>241</v>
      </c>
      <c r="K356" s="52">
        <v>401</v>
      </c>
      <c r="L356" s="51"/>
    </row>
    <row r="357" spans="1:12" ht="15" x14ac:dyDescent="0.25">
      <c r="A357" s="15"/>
      <c r="B357" s="16"/>
      <c r="C357" s="11"/>
      <c r="D357" s="7" t="s">
        <v>30</v>
      </c>
      <c r="E357" s="50" t="s">
        <v>75</v>
      </c>
      <c r="F357" s="51">
        <v>180</v>
      </c>
      <c r="G357" s="51">
        <v>2</v>
      </c>
      <c r="H357" s="51">
        <v>6</v>
      </c>
      <c r="I357" s="51">
        <v>20</v>
      </c>
      <c r="J357" s="51">
        <v>136</v>
      </c>
      <c r="K357" s="52">
        <v>429</v>
      </c>
      <c r="L357" s="51"/>
    </row>
    <row r="358" spans="1:12" ht="15" x14ac:dyDescent="0.25">
      <c r="A358" s="15"/>
      <c r="B358" s="16"/>
      <c r="C358" s="11"/>
      <c r="D358" s="7" t="s">
        <v>118</v>
      </c>
      <c r="E358" s="50" t="s">
        <v>100</v>
      </c>
      <c r="F358" s="51">
        <v>200</v>
      </c>
      <c r="G358" s="51">
        <v>0</v>
      </c>
      <c r="H358" s="51">
        <v>0</v>
      </c>
      <c r="I358" s="51">
        <v>17</v>
      </c>
      <c r="J358" s="51">
        <v>71</v>
      </c>
      <c r="K358" s="52">
        <v>511</v>
      </c>
      <c r="L358" s="51"/>
    </row>
    <row r="359" spans="1:12" ht="15" x14ac:dyDescent="0.2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 t="s">
        <v>54</v>
      </c>
      <c r="F360" s="51">
        <v>80</v>
      </c>
      <c r="G360" s="51">
        <v>6</v>
      </c>
      <c r="H360" s="51">
        <v>1</v>
      </c>
      <c r="I360" s="51">
        <v>36</v>
      </c>
      <c r="J360" s="51">
        <v>160</v>
      </c>
      <c r="K360" s="52">
        <v>110</v>
      </c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860</v>
      </c>
      <c r="G363" s="21">
        <f t="shared" ref="G363" si="219">SUM(G354:G362)</f>
        <v>32</v>
      </c>
      <c r="H363" s="21">
        <f t="shared" ref="H363" si="220">SUM(H354:H362)</f>
        <v>22</v>
      </c>
      <c r="I363" s="21">
        <f t="shared" ref="I363" si="221">SUM(I354:I362)</f>
        <v>100</v>
      </c>
      <c r="J363" s="21">
        <f t="shared" ref="J363:L363" si="222">SUM(J354:J362)</f>
        <v>705</v>
      </c>
      <c r="K363" s="27"/>
      <c r="L363" s="21">
        <f t="shared" si="222"/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23">SUM(G364:G367)</f>
        <v>0</v>
      </c>
      <c r="H368" s="21">
        <f t="shared" ref="H368" si="224">SUM(H364:H367)</f>
        <v>0</v>
      </c>
      <c r="I368" s="21">
        <f t="shared" ref="I368" si="225">SUM(I364:I367)</f>
        <v>0</v>
      </c>
      <c r="J368" s="21">
        <f t="shared" ref="J368:L368" si="226">SUM(J364:J367)</f>
        <v>0</v>
      </c>
      <c r="K368" s="27"/>
      <c r="L368" s="21">
        <f t="shared" si="226"/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27">SUM(G369:G374)</f>
        <v>0</v>
      </c>
      <c r="H375" s="21">
        <f t="shared" ref="H375" si="228">SUM(H369:H374)</f>
        <v>0</v>
      </c>
      <c r="I375" s="21">
        <f t="shared" ref="I375" si="229">SUM(I369:I374)</f>
        <v>0</v>
      </c>
      <c r="J375" s="21">
        <f t="shared" ref="J375:L375" si="230">SUM(J369:J374)</f>
        <v>0</v>
      </c>
      <c r="K375" s="27"/>
      <c r="L375" s="21">
        <f t="shared" si="230"/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31">SUM(G376:G381)</f>
        <v>0</v>
      </c>
      <c r="H382" s="21">
        <f t="shared" ref="H382" si="232">SUM(H376:H381)</f>
        <v>0</v>
      </c>
      <c r="I382" s="21">
        <f t="shared" ref="I382" si="233">SUM(I376:I381)</f>
        <v>0</v>
      </c>
      <c r="J382" s="21">
        <f t="shared" ref="J382:L382" si="234">SUM(J376:J381)</f>
        <v>0</v>
      </c>
      <c r="K382" s="27"/>
      <c r="L382" s="21">
        <f t="shared" si="234"/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1360</v>
      </c>
      <c r="G383" s="34">
        <f t="shared" ref="G383" si="235">G349+G353+G363+G368+G375+G382</f>
        <v>46</v>
      </c>
      <c r="H383" s="34">
        <f t="shared" ref="H383" si="236">H349+H353+H363+H368+H375+H382</f>
        <v>47</v>
      </c>
      <c r="I383" s="34">
        <f t="shared" ref="I383" si="237">I349+I353+I363+I368+I375+I382</f>
        <v>188</v>
      </c>
      <c r="J383" s="34">
        <f t="shared" ref="J383" si="238">J349+J353+J363+J368+J375+J382</f>
        <v>1276</v>
      </c>
      <c r="K383" s="35"/>
      <c r="L383" s="34">
        <f t="shared" ref="L383" si="239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63</v>
      </c>
      <c r="F384" s="48">
        <v>200</v>
      </c>
      <c r="G384" s="48">
        <v>15</v>
      </c>
      <c r="H384" s="48">
        <v>16</v>
      </c>
      <c r="I384" s="48">
        <v>7</v>
      </c>
      <c r="J384" s="48">
        <v>209</v>
      </c>
      <c r="K384" s="49">
        <v>301</v>
      </c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46</v>
      </c>
      <c r="F386" s="51">
        <v>200</v>
      </c>
      <c r="G386" s="51">
        <v>2</v>
      </c>
      <c r="H386" s="51">
        <v>1</v>
      </c>
      <c r="I386" s="51">
        <v>16</v>
      </c>
      <c r="J386" s="51">
        <v>73</v>
      </c>
      <c r="K386" s="52">
        <v>495</v>
      </c>
      <c r="L386" s="51"/>
    </row>
    <row r="387" spans="1:12" ht="25.5" x14ac:dyDescent="0.25">
      <c r="A387" s="25"/>
      <c r="B387" s="16"/>
      <c r="C387" s="11"/>
      <c r="D387" s="7" t="s">
        <v>23</v>
      </c>
      <c r="E387" s="50" t="s">
        <v>47</v>
      </c>
      <c r="F387" s="51">
        <v>100</v>
      </c>
      <c r="G387" s="51">
        <v>7</v>
      </c>
      <c r="H387" s="51">
        <v>12</v>
      </c>
      <c r="I387" s="51">
        <v>35</v>
      </c>
      <c r="J387" s="51">
        <v>249</v>
      </c>
      <c r="K387" s="52" t="s">
        <v>48</v>
      </c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500</v>
      </c>
      <c r="G391" s="21">
        <f t="shared" ref="G391" si="240">SUM(G384:G390)</f>
        <v>24</v>
      </c>
      <c r="H391" s="21">
        <f t="shared" ref="H391" si="241">SUM(H384:H390)</f>
        <v>29</v>
      </c>
      <c r="I391" s="21">
        <f t="shared" ref="I391" si="242">SUM(I384:I390)</f>
        <v>58</v>
      </c>
      <c r="J391" s="21">
        <f t="shared" ref="J391:L391" si="243">SUM(J384:J390)</f>
        <v>531</v>
      </c>
      <c r="K391" s="27"/>
      <c r="L391" s="21">
        <f t="shared" si="243"/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44">SUM(G392:G394)</f>
        <v>0</v>
      </c>
      <c r="H395" s="21">
        <f t="shared" ref="H395" si="245">SUM(H392:H394)</f>
        <v>0</v>
      </c>
      <c r="I395" s="21">
        <f t="shared" ref="I395" si="246">SUM(I392:I394)</f>
        <v>0</v>
      </c>
      <c r="J395" s="21">
        <f t="shared" ref="J395:L395" si="247">SUM(J392:J394)</f>
        <v>0</v>
      </c>
      <c r="K395" s="27"/>
      <c r="L395" s="21">
        <f t="shared" si="247"/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101</v>
      </c>
      <c r="F396" s="51">
        <v>80</v>
      </c>
      <c r="G396" s="51">
        <v>1</v>
      </c>
      <c r="H396" s="51">
        <v>2</v>
      </c>
      <c r="I396" s="51">
        <v>3</v>
      </c>
      <c r="J396" s="51">
        <v>37</v>
      </c>
      <c r="K396" s="52">
        <v>43</v>
      </c>
      <c r="L396" s="51"/>
    </row>
    <row r="397" spans="1:12" ht="15" x14ac:dyDescent="0.25">
      <c r="A397" s="25"/>
      <c r="B397" s="16"/>
      <c r="C397" s="11"/>
      <c r="D397" s="7" t="s">
        <v>28</v>
      </c>
      <c r="E397" s="50" t="s">
        <v>102</v>
      </c>
      <c r="F397" s="51">
        <v>200</v>
      </c>
      <c r="G397" s="51">
        <v>2</v>
      </c>
      <c r="H397" s="51">
        <v>4</v>
      </c>
      <c r="I397" s="51">
        <v>21</v>
      </c>
      <c r="J397" s="51">
        <v>122</v>
      </c>
      <c r="K397" s="52">
        <v>0</v>
      </c>
      <c r="L397" s="51"/>
    </row>
    <row r="398" spans="1:12" ht="15" x14ac:dyDescent="0.25">
      <c r="A398" s="25"/>
      <c r="B398" s="16"/>
      <c r="C398" s="11"/>
      <c r="D398" s="7" t="s">
        <v>29</v>
      </c>
      <c r="E398" s="50" t="s">
        <v>103</v>
      </c>
      <c r="F398" s="51">
        <v>90</v>
      </c>
      <c r="G398" s="51">
        <v>9</v>
      </c>
      <c r="H398" s="51">
        <v>10</v>
      </c>
      <c r="I398" s="51">
        <v>4</v>
      </c>
      <c r="J398" s="51">
        <v>128</v>
      </c>
      <c r="K398" s="52">
        <v>405</v>
      </c>
      <c r="L398" s="51"/>
    </row>
    <row r="399" spans="1:12" ht="15" x14ac:dyDescent="0.25">
      <c r="A399" s="25"/>
      <c r="B399" s="16"/>
      <c r="C399" s="11"/>
      <c r="D399" s="7" t="s">
        <v>30</v>
      </c>
      <c r="E399" s="50" t="s">
        <v>104</v>
      </c>
      <c r="F399" s="51">
        <v>150</v>
      </c>
      <c r="G399" s="51">
        <v>8</v>
      </c>
      <c r="H399" s="51">
        <v>4</v>
      </c>
      <c r="I399" s="51">
        <v>51</v>
      </c>
      <c r="J399" s="51">
        <v>245</v>
      </c>
      <c r="K399" s="52">
        <v>237</v>
      </c>
      <c r="L399" s="51"/>
    </row>
    <row r="400" spans="1:12" ht="15" x14ac:dyDescent="0.25">
      <c r="A400" s="25"/>
      <c r="B400" s="16"/>
      <c r="C400" s="11"/>
      <c r="D400" s="7" t="s">
        <v>118</v>
      </c>
      <c r="E400" s="50" t="s">
        <v>119</v>
      </c>
      <c r="F400" s="51">
        <v>200</v>
      </c>
      <c r="G400" s="51">
        <v>1</v>
      </c>
      <c r="H400" s="51">
        <v>0</v>
      </c>
      <c r="I400" s="51">
        <v>32</v>
      </c>
      <c r="J400" s="51">
        <v>119</v>
      </c>
      <c r="K400" s="52">
        <v>510</v>
      </c>
      <c r="L400" s="51"/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 t="s">
        <v>105</v>
      </c>
      <c r="F402" s="51">
        <v>80</v>
      </c>
      <c r="G402" s="51">
        <v>6</v>
      </c>
      <c r="H402" s="51">
        <v>1</v>
      </c>
      <c r="I402" s="51">
        <v>36</v>
      </c>
      <c r="J402" s="51">
        <v>160</v>
      </c>
      <c r="K402" s="52">
        <v>110</v>
      </c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800</v>
      </c>
      <c r="G405" s="21">
        <f t="shared" ref="G405" si="248">SUM(G396:G404)</f>
        <v>27</v>
      </c>
      <c r="H405" s="21">
        <f t="shared" ref="H405" si="249">SUM(H396:H404)</f>
        <v>21</v>
      </c>
      <c r="I405" s="21">
        <f t="shared" ref="I405" si="250">SUM(I396:I404)</f>
        <v>147</v>
      </c>
      <c r="J405" s="21">
        <f t="shared" ref="J405:L405" si="251">SUM(J396:J404)</f>
        <v>811</v>
      </c>
      <c r="K405" s="27"/>
      <c r="L405" s="21">
        <f t="shared" si="251"/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52">SUM(G406:G409)</f>
        <v>0</v>
      </c>
      <c r="H410" s="21">
        <f t="shared" ref="H410" si="253">SUM(H406:H409)</f>
        <v>0</v>
      </c>
      <c r="I410" s="21">
        <f t="shared" ref="I410" si="254">SUM(I406:I409)</f>
        <v>0</v>
      </c>
      <c r="J410" s="21">
        <f t="shared" ref="J410:L410" si="255">SUM(J406:J409)</f>
        <v>0</v>
      </c>
      <c r="K410" s="27"/>
      <c r="L410" s="21">
        <f t="shared" si="255"/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256">SUM(G411:G416)</f>
        <v>0</v>
      </c>
      <c r="H417" s="21">
        <f t="shared" ref="H417" si="257">SUM(H411:H416)</f>
        <v>0</v>
      </c>
      <c r="I417" s="21">
        <f t="shared" ref="I417" si="258">SUM(I411:I416)</f>
        <v>0</v>
      </c>
      <c r="J417" s="21">
        <f t="shared" ref="J417:L417" si="259">SUM(J411:J416)</f>
        <v>0</v>
      </c>
      <c r="K417" s="27"/>
      <c r="L417" s="21">
        <f t="shared" si="259"/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260">SUM(G418:G423)</f>
        <v>0</v>
      </c>
      <c r="H424" s="21">
        <f t="shared" ref="H424" si="261">SUM(H418:H423)</f>
        <v>0</v>
      </c>
      <c r="I424" s="21">
        <f t="shared" ref="I424" si="262">SUM(I418:I423)</f>
        <v>0</v>
      </c>
      <c r="J424" s="21">
        <f t="shared" ref="J424:L424" si="263">SUM(J418:J423)</f>
        <v>0</v>
      </c>
      <c r="K424" s="27"/>
      <c r="L424" s="21">
        <f t="shared" si="263"/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1300</v>
      </c>
      <c r="G425" s="34">
        <f t="shared" ref="G425" si="264">G391+G395+G405+G410+G417+G424</f>
        <v>51</v>
      </c>
      <c r="H425" s="34">
        <f t="shared" ref="H425" si="265">H391+H395+H405+H410+H417+H424</f>
        <v>50</v>
      </c>
      <c r="I425" s="34">
        <f t="shared" ref="I425" si="266">I391+I395+I405+I410+I417+I424</f>
        <v>205</v>
      </c>
      <c r="J425" s="34">
        <f t="shared" ref="J425" si="267">J391+J395+J405+J410+J417+J424</f>
        <v>1342</v>
      </c>
      <c r="K425" s="35"/>
      <c r="L425" s="34">
        <f t="shared" ref="L425" si="26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106</v>
      </c>
      <c r="F426" s="48">
        <v>200</v>
      </c>
      <c r="G426" s="48">
        <v>5</v>
      </c>
      <c r="H426" s="48">
        <v>3</v>
      </c>
      <c r="I426" s="48">
        <v>39</v>
      </c>
      <c r="J426" s="48">
        <v>184</v>
      </c>
      <c r="K426" s="49">
        <v>267</v>
      </c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 t="s">
        <v>107</v>
      </c>
      <c r="F428" s="51">
        <v>200</v>
      </c>
      <c r="G428" s="51">
        <v>3</v>
      </c>
      <c r="H428" s="51">
        <v>2</v>
      </c>
      <c r="I428" s="51">
        <v>21</v>
      </c>
      <c r="J428" s="51">
        <v>113</v>
      </c>
      <c r="K428" s="52">
        <v>500</v>
      </c>
      <c r="L428" s="51"/>
    </row>
    <row r="429" spans="1:12" ht="25.5" x14ac:dyDescent="0.25">
      <c r="A429" s="25"/>
      <c r="B429" s="16"/>
      <c r="C429" s="11"/>
      <c r="D429" s="7" t="s">
        <v>23</v>
      </c>
      <c r="E429" s="50" t="s">
        <v>57</v>
      </c>
      <c r="F429" s="51">
        <v>100</v>
      </c>
      <c r="G429" s="51">
        <v>7</v>
      </c>
      <c r="H429" s="51">
        <v>12</v>
      </c>
      <c r="I429" s="51">
        <v>35</v>
      </c>
      <c r="J429" s="51">
        <v>249</v>
      </c>
      <c r="K429" s="52" t="s">
        <v>48</v>
      </c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500</v>
      </c>
      <c r="G433" s="21">
        <f t="shared" ref="G433" si="269">SUM(G426:G432)</f>
        <v>15</v>
      </c>
      <c r="H433" s="21">
        <f t="shared" ref="H433" si="270">SUM(H426:H432)</f>
        <v>17</v>
      </c>
      <c r="I433" s="21">
        <f t="shared" ref="I433" si="271">SUM(I426:I432)</f>
        <v>95</v>
      </c>
      <c r="J433" s="21">
        <f t="shared" ref="J433:L433" si="272">SUM(J426:J432)</f>
        <v>546</v>
      </c>
      <c r="K433" s="27"/>
      <c r="L433" s="21">
        <f t="shared" si="272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273">SUM(G434:G436)</f>
        <v>0</v>
      </c>
      <c r="H437" s="21">
        <f t="shared" ref="H437" si="274">SUM(H434:H436)</f>
        <v>0</v>
      </c>
      <c r="I437" s="21">
        <f t="shared" ref="I437" si="275">SUM(I434:I436)</f>
        <v>0</v>
      </c>
      <c r="J437" s="21">
        <f t="shared" ref="J437:L437" si="276">SUM(J434:J436)</f>
        <v>0</v>
      </c>
      <c r="K437" s="27"/>
      <c r="L437" s="21">
        <f t="shared" si="276"/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108</v>
      </c>
      <c r="F438" s="51">
        <v>80</v>
      </c>
      <c r="G438" s="51">
        <v>8</v>
      </c>
      <c r="H438" s="51">
        <v>16</v>
      </c>
      <c r="I438" s="51">
        <v>3</v>
      </c>
      <c r="J438" s="51">
        <v>189</v>
      </c>
      <c r="K438" s="52">
        <v>353</v>
      </c>
      <c r="L438" s="51"/>
    </row>
    <row r="439" spans="1:12" ht="15" x14ac:dyDescent="0.25">
      <c r="A439" s="25"/>
      <c r="B439" s="16"/>
      <c r="C439" s="11"/>
      <c r="D439" s="7" t="s">
        <v>28</v>
      </c>
      <c r="E439" s="50" t="s">
        <v>73</v>
      </c>
      <c r="F439" s="51">
        <v>200</v>
      </c>
      <c r="G439" s="51">
        <v>2</v>
      </c>
      <c r="H439" s="51">
        <v>4</v>
      </c>
      <c r="I439" s="51">
        <v>11</v>
      </c>
      <c r="J439" s="51">
        <v>80</v>
      </c>
      <c r="K439" s="52">
        <v>131</v>
      </c>
      <c r="L439" s="51"/>
    </row>
    <row r="440" spans="1:12" ht="15" x14ac:dyDescent="0.25">
      <c r="A440" s="25"/>
      <c r="B440" s="16"/>
      <c r="C440" s="11"/>
      <c r="D440" s="7" t="s">
        <v>29</v>
      </c>
      <c r="E440" s="50" t="s">
        <v>109</v>
      </c>
      <c r="F440" s="51">
        <v>90</v>
      </c>
      <c r="G440" s="51">
        <v>5</v>
      </c>
      <c r="H440" s="51">
        <v>5</v>
      </c>
      <c r="I440" s="51">
        <v>12</v>
      </c>
      <c r="J440" s="51">
        <v>102</v>
      </c>
      <c r="K440" s="52">
        <v>369</v>
      </c>
      <c r="L440" s="51"/>
    </row>
    <row r="441" spans="1:12" ht="15" x14ac:dyDescent="0.25">
      <c r="A441" s="25"/>
      <c r="B441" s="16"/>
      <c r="C441" s="11"/>
      <c r="D441" s="7" t="s">
        <v>30</v>
      </c>
      <c r="E441" s="50" t="s">
        <v>109</v>
      </c>
      <c r="F441" s="51">
        <v>160</v>
      </c>
      <c r="G441" s="51">
        <v>11</v>
      </c>
      <c r="H441" s="51">
        <v>10</v>
      </c>
      <c r="I441" s="51">
        <v>18</v>
      </c>
      <c r="J441" s="51">
        <v>191</v>
      </c>
      <c r="K441" s="52">
        <v>369</v>
      </c>
      <c r="L441" s="51"/>
    </row>
    <row r="442" spans="1:12" ht="15" x14ac:dyDescent="0.25">
      <c r="A442" s="25"/>
      <c r="B442" s="16"/>
      <c r="C442" s="11"/>
      <c r="D442" s="7" t="s">
        <v>118</v>
      </c>
      <c r="E442" s="50" t="s">
        <v>120</v>
      </c>
      <c r="F442" s="51">
        <v>200</v>
      </c>
      <c r="G442" s="51">
        <v>0</v>
      </c>
      <c r="H442" s="51">
        <v>0</v>
      </c>
      <c r="I442" s="51">
        <v>22</v>
      </c>
      <c r="J442" s="51">
        <v>87</v>
      </c>
      <c r="K442" s="52">
        <v>505</v>
      </c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 t="s">
        <v>105</v>
      </c>
      <c r="F444" s="51">
        <v>80</v>
      </c>
      <c r="G444" s="51">
        <v>6</v>
      </c>
      <c r="H444" s="51">
        <v>1</v>
      </c>
      <c r="I444" s="51">
        <v>36</v>
      </c>
      <c r="J444" s="51">
        <v>160</v>
      </c>
      <c r="K444" s="52">
        <v>110</v>
      </c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810</v>
      </c>
      <c r="G447" s="21">
        <f t="shared" ref="G447" si="277">SUM(G438:G446)</f>
        <v>32</v>
      </c>
      <c r="H447" s="21">
        <f t="shared" ref="H447" si="278">SUM(H438:H446)</f>
        <v>36</v>
      </c>
      <c r="I447" s="21">
        <f t="shared" ref="I447" si="279">SUM(I438:I446)</f>
        <v>102</v>
      </c>
      <c r="J447" s="21">
        <f t="shared" ref="J447:L447" si="280">SUM(J438:J446)</f>
        <v>809</v>
      </c>
      <c r="K447" s="27"/>
      <c r="L447" s="21">
        <f t="shared" si="280"/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281">SUM(G448:G451)</f>
        <v>0</v>
      </c>
      <c r="H452" s="21">
        <f t="shared" ref="H452" si="282">SUM(H448:H451)</f>
        <v>0</v>
      </c>
      <c r="I452" s="21">
        <f t="shared" ref="I452" si="283">SUM(I448:I451)</f>
        <v>0</v>
      </c>
      <c r="J452" s="21">
        <f t="shared" ref="J452:L452" si="284">SUM(J448:J451)</f>
        <v>0</v>
      </c>
      <c r="K452" s="27"/>
      <c r="L452" s="21">
        <f t="shared" si="284"/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285">SUM(G453:G458)</f>
        <v>0</v>
      </c>
      <c r="H459" s="21">
        <f t="shared" ref="H459" si="286">SUM(H453:H458)</f>
        <v>0</v>
      </c>
      <c r="I459" s="21">
        <f t="shared" ref="I459" si="287">SUM(I453:I458)</f>
        <v>0</v>
      </c>
      <c r="J459" s="21">
        <f t="shared" ref="J459:L459" si="288">SUM(J453:J458)</f>
        <v>0</v>
      </c>
      <c r="K459" s="27"/>
      <c r="L459" s="21">
        <f t="shared" si="288"/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289">SUM(G460:G465)</f>
        <v>0</v>
      </c>
      <c r="H466" s="21">
        <f t="shared" ref="H466" si="290">SUM(H460:H465)</f>
        <v>0</v>
      </c>
      <c r="I466" s="21">
        <f t="shared" ref="I466" si="291">SUM(I460:I465)</f>
        <v>0</v>
      </c>
      <c r="J466" s="21">
        <f t="shared" ref="J466:L466" si="292">SUM(J460:J465)</f>
        <v>0</v>
      </c>
      <c r="K466" s="27"/>
      <c r="L466" s="21">
        <f t="shared" si="292"/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1310</v>
      </c>
      <c r="G467" s="34">
        <f t="shared" ref="G467" si="293">G433+G437+G447+G452+G459+G466</f>
        <v>47</v>
      </c>
      <c r="H467" s="34">
        <f t="shared" ref="H467" si="294">H433+H437+H447+H452+H459+H466</f>
        <v>53</v>
      </c>
      <c r="I467" s="34">
        <f t="shared" ref="I467" si="295">I433+I437+I447+I452+I459+I466</f>
        <v>197</v>
      </c>
      <c r="J467" s="34">
        <f t="shared" ref="J467" si="296">J433+J437+J447+J452+J459+J466</f>
        <v>1355</v>
      </c>
      <c r="K467" s="35"/>
      <c r="L467" s="34">
        <f t="shared" ref="L467" si="297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110</v>
      </c>
      <c r="F468" s="48">
        <v>200</v>
      </c>
      <c r="G468" s="48">
        <v>4</v>
      </c>
      <c r="H468" s="48">
        <v>7</v>
      </c>
      <c r="I468" s="48">
        <v>32</v>
      </c>
      <c r="J468" s="48">
        <v>187</v>
      </c>
      <c r="K468" s="49">
        <v>268</v>
      </c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 t="s">
        <v>125</v>
      </c>
      <c r="F470" s="51">
        <v>200</v>
      </c>
      <c r="G470" s="51">
        <v>4</v>
      </c>
      <c r="H470" s="51">
        <v>3</v>
      </c>
      <c r="I470" s="51">
        <v>25</v>
      </c>
      <c r="J470" s="51">
        <v>144</v>
      </c>
      <c r="K470" s="52">
        <v>496</v>
      </c>
      <c r="L470" s="51"/>
    </row>
    <row r="471" spans="1:12" ht="25.5" x14ac:dyDescent="0.25">
      <c r="A471" s="25"/>
      <c r="B471" s="16"/>
      <c r="C471" s="11"/>
      <c r="D471" s="7" t="s">
        <v>23</v>
      </c>
      <c r="E471" s="50" t="s">
        <v>57</v>
      </c>
      <c r="F471" s="51">
        <v>100</v>
      </c>
      <c r="G471" s="51">
        <v>7</v>
      </c>
      <c r="H471" s="51">
        <v>12</v>
      </c>
      <c r="I471" s="51">
        <v>35</v>
      </c>
      <c r="J471" s="51">
        <v>249</v>
      </c>
      <c r="K471" s="52" t="s">
        <v>48</v>
      </c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500</v>
      </c>
      <c r="G475" s="21">
        <f t="shared" ref="G475" si="298">SUM(G468:G474)</f>
        <v>15</v>
      </c>
      <c r="H475" s="21">
        <f t="shared" ref="H475" si="299">SUM(H468:H474)</f>
        <v>22</v>
      </c>
      <c r="I475" s="21">
        <f t="shared" ref="I475" si="300">SUM(I468:I474)</f>
        <v>92</v>
      </c>
      <c r="J475" s="21">
        <f t="shared" ref="J475:L475" si="301">SUM(J468:J474)</f>
        <v>580</v>
      </c>
      <c r="K475" s="27"/>
      <c r="L475" s="21">
        <f t="shared" si="301"/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02">SUM(G476:G478)</f>
        <v>0</v>
      </c>
      <c r="H479" s="21">
        <f t="shared" ref="H479" si="303">SUM(H476:H478)</f>
        <v>0</v>
      </c>
      <c r="I479" s="21">
        <f t="shared" ref="I479" si="304">SUM(I476:I478)</f>
        <v>0</v>
      </c>
      <c r="J479" s="21">
        <f t="shared" ref="J479:L479" si="305">SUM(J476:J478)</f>
        <v>0</v>
      </c>
      <c r="K479" s="27"/>
      <c r="L479" s="21">
        <f t="shared" si="305"/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111</v>
      </c>
      <c r="F480" s="51">
        <v>80</v>
      </c>
      <c r="G480" s="51">
        <v>1</v>
      </c>
      <c r="H480" s="51">
        <v>3</v>
      </c>
      <c r="I480" s="51">
        <v>4</v>
      </c>
      <c r="J480" s="51">
        <v>51</v>
      </c>
      <c r="K480" s="52">
        <v>22</v>
      </c>
      <c r="L480" s="51"/>
    </row>
    <row r="481" spans="1:12" ht="15" x14ac:dyDescent="0.25">
      <c r="A481" s="25"/>
      <c r="B481" s="16"/>
      <c r="C481" s="11"/>
      <c r="D481" s="7" t="s">
        <v>28</v>
      </c>
      <c r="E481" s="50" t="s">
        <v>112</v>
      </c>
      <c r="F481" s="51">
        <v>200</v>
      </c>
      <c r="G481" s="51">
        <v>1</v>
      </c>
      <c r="H481" s="51">
        <v>2</v>
      </c>
      <c r="I481" s="51">
        <v>7</v>
      </c>
      <c r="J481" s="51">
        <v>51</v>
      </c>
      <c r="K481" s="52">
        <v>146</v>
      </c>
      <c r="L481" s="51"/>
    </row>
    <row r="482" spans="1:12" ht="15" x14ac:dyDescent="0.25">
      <c r="A482" s="25"/>
      <c r="B482" s="16"/>
      <c r="C482" s="11"/>
      <c r="D482" s="7" t="s">
        <v>29</v>
      </c>
      <c r="E482" s="50" t="s">
        <v>113</v>
      </c>
      <c r="F482" s="51">
        <v>120</v>
      </c>
      <c r="G482" s="51">
        <v>11</v>
      </c>
      <c r="H482" s="51">
        <v>9</v>
      </c>
      <c r="I482" s="51">
        <v>10</v>
      </c>
      <c r="J482" s="51">
        <v>181</v>
      </c>
      <c r="K482" s="52">
        <v>399</v>
      </c>
      <c r="L482" s="51"/>
    </row>
    <row r="483" spans="1:12" ht="15" x14ac:dyDescent="0.25">
      <c r="A483" s="25"/>
      <c r="B483" s="16"/>
      <c r="C483" s="11"/>
      <c r="D483" s="7" t="s">
        <v>30</v>
      </c>
      <c r="E483" s="50" t="s">
        <v>114</v>
      </c>
      <c r="F483" s="51">
        <v>150</v>
      </c>
      <c r="G483" s="51">
        <v>4</v>
      </c>
      <c r="H483" s="51">
        <v>2</v>
      </c>
      <c r="I483" s="51">
        <v>19</v>
      </c>
      <c r="J483" s="51">
        <v>120</v>
      </c>
      <c r="K483" s="52">
        <v>423</v>
      </c>
      <c r="L483" s="51"/>
    </row>
    <row r="484" spans="1:12" ht="15" x14ac:dyDescent="0.25">
      <c r="A484" s="25"/>
      <c r="B484" s="16"/>
      <c r="C484" s="11"/>
      <c r="D484" s="7" t="s">
        <v>118</v>
      </c>
      <c r="E484" s="50" t="s">
        <v>76</v>
      </c>
      <c r="F484" s="51">
        <v>200</v>
      </c>
      <c r="G484" s="51">
        <v>0</v>
      </c>
      <c r="H484" s="51">
        <v>0</v>
      </c>
      <c r="I484" s="51">
        <v>25</v>
      </c>
      <c r="J484" s="51">
        <v>110</v>
      </c>
      <c r="K484" s="52">
        <v>509</v>
      </c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 t="s">
        <v>105</v>
      </c>
      <c r="F486" s="51">
        <v>80</v>
      </c>
      <c r="G486" s="51">
        <v>6</v>
      </c>
      <c r="H486" s="51">
        <v>1</v>
      </c>
      <c r="I486" s="51">
        <v>36</v>
      </c>
      <c r="J486" s="51">
        <v>160</v>
      </c>
      <c r="K486" s="52">
        <v>110</v>
      </c>
      <c r="L486" s="51"/>
    </row>
    <row r="487" spans="1:12" ht="15" x14ac:dyDescent="0.25">
      <c r="A487" s="25"/>
      <c r="B487" s="16"/>
      <c r="C487" s="11"/>
      <c r="D487" s="6" t="s">
        <v>24</v>
      </c>
      <c r="E487" s="50" t="s">
        <v>115</v>
      </c>
      <c r="F487" s="51">
        <v>100</v>
      </c>
      <c r="G487" s="51">
        <v>0</v>
      </c>
      <c r="H487" s="51">
        <v>0</v>
      </c>
      <c r="I487" s="51">
        <v>10</v>
      </c>
      <c r="J487" s="51">
        <v>40</v>
      </c>
      <c r="K487" s="52">
        <v>112</v>
      </c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930</v>
      </c>
      <c r="G489" s="21">
        <f t="shared" ref="G489" si="306">SUM(G480:G488)</f>
        <v>23</v>
      </c>
      <c r="H489" s="21">
        <f t="shared" ref="H489" si="307">SUM(H480:H488)</f>
        <v>17</v>
      </c>
      <c r="I489" s="21">
        <f t="shared" ref="I489" si="308">SUM(I480:I488)</f>
        <v>111</v>
      </c>
      <c r="J489" s="21">
        <f t="shared" ref="J489:L489" si="309">SUM(J480:J488)</f>
        <v>713</v>
      </c>
      <c r="K489" s="27"/>
      <c r="L489" s="21">
        <f t="shared" si="309"/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10">SUM(G490:G493)</f>
        <v>0</v>
      </c>
      <c r="H494" s="21">
        <f t="shared" ref="H494" si="311">SUM(H490:H493)</f>
        <v>0</v>
      </c>
      <c r="I494" s="21">
        <f t="shared" ref="I494" si="312">SUM(I490:I493)</f>
        <v>0</v>
      </c>
      <c r="J494" s="21">
        <f t="shared" ref="J494:L494" si="313">SUM(J490:J493)</f>
        <v>0</v>
      </c>
      <c r="K494" s="27"/>
      <c r="L494" s="21">
        <f t="shared" si="313"/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14">SUM(G495:G500)</f>
        <v>0</v>
      </c>
      <c r="H501" s="21">
        <f t="shared" ref="H501" si="315">SUM(H495:H500)</f>
        <v>0</v>
      </c>
      <c r="I501" s="21">
        <f t="shared" ref="I501" si="316">SUM(I495:I500)</f>
        <v>0</v>
      </c>
      <c r="J501" s="21">
        <f t="shared" ref="J501:L501" si="317">SUM(J495:J500)</f>
        <v>0</v>
      </c>
      <c r="K501" s="27"/>
      <c r="L501" s="21">
        <f t="shared" si="317"/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18">SUM(G502:G507)</f>
        <v>0</v>
      </c>
      <c r="H508" s="21">
        <f t="shared" ref="H508" si="319">SUM(H502:H507)</f>
        <v>0</v>
      </c>
      <c r="I508" s="21">
        <f t="shared" ref="I508" si="320">SUM(I502:I507)</f>
        <v>0</v>
      </c>
      <c r="J508" s="21">
        <f t="shared" ref="J508:L508" si="321">SUM(J502:J507)</f>
        <v>0</v>
      </c>
      <c r="K508" s="27"/>
      <c r="L508" s="21">
        <f t="shared" si="321"/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1430</v>
      </c>
      <c r="G509" s="34">
        <f t="shared" ref="G509" si="322">G475+G479+G489+G494+G501+G508</f>
        <v>38</v>
      </c>
      <c r="H509" s="34">
        <f t="shared" ref="H509" si="323">H475+H479+H489+H494+H501+H508</f>
        <v>39</v>
      </c>
      <c r="I509" s="34">
        <f t="shared" ref="I509" si="324">I475+I479+I489+I494+I501+I508</f>
        <v>203</v>
      </c>
      <c r="J509" s="34">
        <f t="shared" ref="J509" si="325">J475+J479+J489+J494+J501+J508</f>
        <v>1293</v>
      </c>
      <c r="K509" s="35"/>
      <c r="L509" s="34">
        <f t="shared" ref="L509" si="326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 t="s">
        <v>126</v>
      </c>
      <c r="F510" s="48">
        <v>200</v>
      </c>
      <c r="G510" s="48">
        <v>7</v>
      </c>
      <c r="H510" s="48">
        <v>10</v>
      </c>
      <c r="I510" s="48">
        <v>37</v>
      </c>
      <c r="J510" s="48">
        <v>273</v>
      </c>
      <c r="K510" s="49">
        <v>248</v>
      </c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 t="s">
        <v>46</v>
      </c>
      <c r="F512" s="51">
        <v>200</v>
      </c>
      <c r="G512" s="51">
        <v>2</v>
      </c>
      <c r="H512" s="51">
        <v>1</v>
      </c>
      <c r="I512" s="51">
        <v>16</v>
      </c>
      <c r="J512" s="51">
        <v>73</v>
      </c>
      <c r="K512" s="52">
        <v>495</v>
      </c>
      <c r="L512" s="51"/>
    </row>
    <row r="513" spans="1:12" ht="25.5" x14ac:dyDescent="0.25">
      <c r="A513" s="25"/>
      <c r="B513" s="16"/>
      <c r="C513" s="11"/>
      <c r="D513" s="7" t="s">
        <v>23</v>
      </c>
      <c r="E513" s="50" t="s">
        <v>47</v>
      </c>
      <c r="F513" s="51">
        <v>100</v>
      </c>
      <c r="G513" s="51">
        <v>7</v>
      </c>
      <c r="H513" s="51">
        <v>12</v>
      </c>
      <c r="I513" s="51">
        <v>35</v>
      </c>
      <c r="J513" s="51">
        <v>249</v>
      </c>
      <c r="K513" s="52" t="s">
        <v>48</v>
      </c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500</v>
      </c>
      <c r="G517" s="21">
        <f t="shared" ref="G517" si="327">SUM(G510:G516)</f>
        <v>16</v>
      </c>
      <c r="H517" s="21">
        <f t="shared" ref="H517" si="328">SUM(H510:H516)</f>
        <v>23</v>
      </c>
      <c r="I517" s="21">
        <f t="shared" ref="I517" si="329">SUM(I510:I516)</f>
        <v>88</v>
      </c>
      <c r="J517" s="21">
        <f t="shared" ref="J517:L517" si="330">SUM(J510:J516)</f>
        <v>595</v>
      </c>
      <c r="K517" s="27"/>
      <c r="L517" s="21">
        <f t="shared" si="330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31">SUM(G518:G520)</f>
        <v>0</v>
      </c>
      <c r="H521" s="21">
        <f t="shared" ref="H521" si="332">SUM(H518:H520)</f>
        <v>0</v>
      </c>
      <c r="I521" s="21">
        <f t="shared" ref="I521" si="333">SUM(I518:I520)</f>
        <v>0</v>
      </c>
      <c r="J521" s="21">
        <f t="shared" ref="J521:L521" si="334">SUM(J518:J520)</f>
        <v>0</v>
      </c>
      <c r="K521" s="27"/>
      <c r="L521" s="21">
        <f t="shared" si="334"/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 t="s">
        <v>97</v>
      </c>
      <c r="F522" s="51">
        <v>80</v>
      </c>
      <c r="G522" s="51">
        <v>1</v>
      </c>
      <c r="H522" s="51">
        <v>0</v>
      </c>
      <c r="I522" s="51">
        <v>3</v>
      </c>
      <c r="J522" s="51">
        <v>15</v>
      </c>
      <c r="K522" s="52">
        <v>106</v>
      </c>
      <c r="L522" s="51"/>
    </row>
    <row r="523" spans="1:12" ht="15" x14ac:dyDescent="0.25">
      <c r="A523" s="25"/>
      <c r="B523" s="16"/>
      <c r="C523" s="11"/>
      <c r="D523" s="7" t="s">
        <v>28</v>
      </c>
      <c r="E523" s="50" t="s">
        <v>127</v>
      </c>
      <c r="F523" s="51">
        <v>200</v>
      </c>
      <c r="G523" s="51">
        <v>2</v>
      </c>
      <c r="H523" s="51">
        <v>4</v>
      </c>
      <c r="I523" s="51">
        <v>10</v>
      </c>
      <c r="J523" s="51">
        <v>85</v>
      </c>
      <c r="K523" s="52">
        <v>132</v>
      </c>
      <c r="L523" s="51"/>
    </row>
    <row r="524" spans="1:12" ht="15" x14ac:dyDescent="0.25">
      <c r="A524" s="25"/>
      <c r="B524" s="16"/>
      <c r="C524" s="11"/>
      <c r="D524" s="7" t="s">
        <v>29</v>
      </c>
      <c r="E524" s="50" t="s">
        <v>128</v>
      </c>
      <c r="F524" s="51">
        <v>120</v>
      </c>
      <c r="G524" s="51">
        <v>13</v>
      </c>
      <c r="H524" s="51">
        <v>8</v>
      </c>
      <c r="I524" s="51">
        <v>5</v>
      </c>
      <c r="J524" s="51">
        <v>141</v>
      </c>
      <c r="K524" s="52">
        <v>342</v>
      </c>
      <c r="L524" s="51"/>
    </row>
    <row r="525" spans="1:12" ht="15" x14ac:dyDescent="0.25">
      <c r="A525" s="25"/>
      <c r="B525" s="16"/>
      <c r="C525" s="11"/>
      <c r="D525" s="7" t="s">
        <v>30</v>
      </c>
      <c r="E525" s="50" t="s">
        <v>61</v>
      </c>
      <c r="F525" s="51">
        <v>180</v>
      </c>
      <c r="G525" s="51">
        <v>4</v>
      </c>
      <c r="H525" s="51">
        <v>3</v>
      </c>
      <c r="I525" s="51">
        <v>35</v>
      </c>
      <c r="J525" s="51">
        <v>169</v>
      </c>
      <c r="K525" s="52">
        <v>291</v>
      </c>
      <c r="L525" s="51"/>
    </row>
    <row r="526" spans="1:12" ht="15" x14ac:dyDescent="0.25">
      <c r="A526" s="25"/>
      <c r="B526" s="16"/>
      <c r="C526" s="11"/>
      <c r="D526" s="7" t="s">
        <v>117</v>
      </c>
      <c r="E526" s="50" t="s">
        <v>121</v>
      </c>
      <c r="F526" s="51">
        <v>200</v>
      </c>
      <c r="G526" s="51">
        <v>0</v>
      </c>
      <c r="H526" s="51">
        <v>0</v>
      </c>
      <c r="I526" s="51">
        <v>20</v>
      </c>
      <c r="J526" s="51">
        <v>81</v>
      </c>
      <c r="K526" s="52">
        <v>512</v>
      </c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 t="s">
        <v>105</v>
      </c>
      <c r="F528" s="51">
        <v>80</v>
      </c>
      <c r="G528" s="51">
        <v>6</v>
      </c>
      <c r="H528" s="51">
        <v>1</v>
      </c>
      <c r="I528" s="51">
        <v>31</v>
      </c>
      <c r="J528" s="51">
        <v>160</v>
      </c>
      <c r="K528" s="52">
        <v>110</v>
      </c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860</v>
      </c>
      <c r="G531" s="21">
        <f t="shared" ref="G531" si="335">SUM(G522:G530)</f>
        <v>26</v>
      </c>
      <c r="H531" s="21">
        <f t="shared" ref="H531" si="336">SUM(H522:H530)</f>
        <v>16</v>
      </c>
      <c r="I531" s="21">
        <f t="shared" ref="I531" si="337">SUM(I522:I530)</f>
        <v>104</v>
      </c>
      <c r="J531" s="21">
        <f t="shared" ref="J531:L531" si="338">SUM(J522:J530)</f>
        <v>651</v>
      </c>
      <c r="K531" s="27"/>
      <c r="L531" s="21">
        <f t="shared" si="338"/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39">SUM(G532:G535)</f>
        <v>0</v>
      </c>
      <c r="H536" s="21">
        <f t="shared" ref="H536" si="340">SUM(H532:H535)</f>
        <v>0</v>
      </c>
      <c r="I536" s="21">
        <f t="shared" ref="I536" si="341">SUM(I532:I535)</f>
        <v>0</v>
      </c>
      <c r="J536" s="21">
        <f t="shared" ref="J536:L536" si="342">SUM(J532:J535)</f>
        <v>0</v>
      </c>
      <c r="K536" s="27"/>
      <c r="L536" s="21">
        <f t="shared" si="342"/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343">SUM(G537:G542)</f>
        <v>0</v>
      </c>
      <c r="H543" s="21">
        <f t="shared" ref="H543" si="344">SUM(H537:H542)</f>
        <v>0</v>
      </c>
      <c r="I543" s="21">
        <f t="shared" ref="I543" si="345">SUM(I537:I542)</f>
        <v>0</v>
      </c>
      <c r="J543" s="21">
        <f t="shared" ref="J543:L543" si="346">SUM(J537:J542)</f>
        <v>0</v>
      </c>
      <c r="K543" s="27"/>
      <c r="L543" s="21">
        <f t="shared" si="346"/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347">SUM(G544:G549)</f>
        <v>0</v>
      </c>
      <c r="H550" s="21">
        <f t="shared" ref="H550" si="348">SUM(H544:H549)</f>
        <v>0</v>
      </c>
      <c r="I550" s="21">
        <f t="shared" ref="I550" si="349">SUM(I544:I549)</f>
        <v>0</v>
      </c>
      <c r="J550" s="21">
        <f t="shared" ref="J550:L550" si="350">SUM(J544:J549)</f>
        <v>0</v>
      </c>
      <c r="K550" s="27"/>
      <c r="L550" s="21">
        <f t="shared" si="350"/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1360</v>
      </c>
      <c r="G551" s="34">
        <f t="shared" ref="G551" si="351">G517+G521+G531+G536+G543+G550</f>
        <v>42</v>
      </c>
      <c r="H551" s="34">
        <f t="shared" ref="H551" si="352">H517+H521+H531+H536+H543+H550</f>
        <v>39</v>
      </c>
      <c r="I551" s="34">
        <f t="shared" ref="I551" si="353">I517+I521+I531+I536+I543+I550</f>
        <v>192</v>
      </c>
      <c r="J551" s="34">
        <f t="shared" ref="J551" si="354">J517+J521+J531+J536+J543+J550</f>
        <v>1246</v>
      </c>
      <c r="K551" s="35"/>
      <c r="L551" s="34">
        <f t="shared" ref="L551" si="355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 t="s">
        <v>129</v>
      </c>
      <c r="F552" s="48">
        <v>200</v>
      </c>
      <c r="G552" s="48">
        <v>14</v>
      </c>
      <c r="H552" s="48">
        <v>11</v>
      </c>
      <c r="I552" s="48">
        <v>45</v>
      </c>
      <c r="J552" s="48">
        <v>298</v>
      </c>
      <c r="K552" s="49">
        <v>320</v>
      </c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 t="s">
        <v>130</v>
      </c>
      <c r="F554" s="51">
        <v>200</v>
      </c>
      <c r="G554" s="51">
        <v>3</v>
      </c>
      <c r="H554" s="51">
        <v>2</v>
      </c>
      <c r="I554" s="51">
        <v>15</v>
      </c>
      <c r="J554" s="51">
        <v>90</v>
      </c>
      <c r="K554" s="52">
        <v>379</v>
      </c>
      <c r="L554" s="51"/>
    </row>
    <row r="555" spans="1:12" ht="25.5" x14ac:dyDescent="0.25">
      <c r="A555" s="25"/>
      <c r="B555" s="16"/>
      <c r="C555" s="11"/>
      <c r="D555" s="7" t="s">
        <v>23</v>
      </c>
      <c r="E555" s="50" t="s">
        <v>57</v>
      </c>
      <c r="F555" s="51">
        <v>100</v>
      </c>
      <c r="G555" s="51">
        <v>7</v>
      </c>
      <c r="H555" s="51">
        <v>12</v>
      </c>
      <c r="I555" s="51">
        <v>35</v>
      </c>
      <c r="J555" s="51">
        <v>249</v>
      </c>
      <c r="K555" s="52" t="s">
        <v>48</v>
      </c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500</v>
      </c>
      <c r="G559" s="21">
        <f t="shared" ref="G559" si="356">SUM(G552:G558)</f>
        <v>24</v>
      </c>
      <c r="H559" s="21">
        <f t="shared" ref="H559" si="357">SUM(H552:H558)</f>
        <v>25</v>
      </c>
      <c r="I559" s="21">
        <f t="shared" ref="I559" si="358">SUM(I552:I558)</f>
        <v>95</v>
      </c>
      <c r="J559" s="21">
        <f t="shared" ref="J559:L559" si="359">SUM(J552:J558)</f>
        <v>637</v>
      </c>
      <c r="K559" s="27"/>
      <c r="L559" s="21">
        <f t="shared" si="359"/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360">SUM(G560:G562)</f>
        <v>0</v>
      </c>
      <c r="H563" s="21">
        <f t="shared" ref="H563" si="361">SUM(H560:H562)</f>
        <v>0</v>
      </c>
      <c r="I563" s="21">
        <f t="shared" ref="I563" si="362">SUM(I560:I562)</f>
        <v>0</v>
      </c>
      <c r="J563" s="21">
        <f t="shared" ref="J563:L563" si="363">SUM(J560:J562)</f>
        <v>0</v>
      </c>
      <c r="K563" s="27"/>
      <c r="L563" s="21">
        <f t="shared" si="363"/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 t="s">
        <v>131</v>
      </c>
      <c r="F564" s="51">
        <v>80</v>
      </c>
      <c r="G564" s="51">
        <v>2</v>
      </c>
      <c r="H564" s="51">
        <v>2</v>
      </c>
      <c r="I564" s="51">
        <v>6</v>
      </c>
      <c r="J564" s="51">
        <v>86</v>
      </c>
      <c r="K564" s="52">
        <v>56</v>
      </c>
      <c r="L564" s="51"/>
    </row>
    <row r="565" spans="1:12" ht="15" x14ac:dyDescent="0.25">
      <c r="A565" s="25"/>
      <c r="B565" s="16"/>
      <c r="C565" s="11"/>
      <c r="D565" s="7" t="s">
        <v>28</v>
      </c>
      <c r="E565" s="50" t="s">
        <v>132</v>
      </c>
      <c r="F565" s="51">
        <v>200</v>
      </c>
      <c r="G565" s="51">
        <v>2</v>
      </c>
      <c r="H565" s="51">
        <v>5</v>
      </c>
      <c r="I565" s="51">
        <v>15</v>
      </c>
      <c r="J565" s="51">
        <v>83</v>
      </c>
      <c r="K565" s="52">
        <v>154</v>
      </c>
      <c r="L565" s="51"/>
    </row>
    <row r="566" spans="1:12" ht="15" x14ac:dyDescent="0.25">
      <c r="A566" s="25"/>
      <c r="B566" s="16"/>
      <c r="C566" s="11"/>
      <c r="D566" s="7" t="s">
        <v>29</v>
      </c>
      <c r="E566" s="50" t="s">
        <v>133</v>
      </c>
      <c r="F566" s="51">
        <v>90</v>
      </c>
      <c r="G566" s="51">
        <v>8</v>
      </c>
      <c r="H566" s="51">
        <v>3</v>
      </c>
      <c r="I566" s="51">
        <v>13</v>
      </c>
      <c r="J566" s="51">
        <v>116</v>
      </c>
      <c r="K566" s="52">
        <v>349</v>
      </c>
      <c r="L566" s="51"/>
    </row>
    <row r="567" spans="1:12" ht="15" x14ac:dyDescent="0.25">
      <c r="A567" s="25"/>
      <c r="B567" s="16"/>
      <c r="C567" s="11"/>
      <c r="D567" s="7" t="s">
        <v>30</v>
      </c>
      <c r="E567" s="50" t="s">
        <v>134</v>
      </c>
      <c r="F567" s="51">
        <v>180</v>
      </c>
      <c r="G567" s="51">
        <v>2</v>
      </c>
      <c r="H567" s="51">
        <v>6</v>
      </c>
      <c r="I567" s="51">
        <v>20</v>
      </c>
      <c r="J567" s="51">
        <v>136</v>
      </c>
      <c r="K567" s="52">
        <v>429</v>
      </c>
      <c r="L567" s="51"/>
    </row>
    <row r="568" spans="1:12" ht="15" x14ac:dyDescent="0.25">
      <c r="A568" s="25"/>
      <c r="B568" s="16"/>
      <c r="C568" s="11"/>
      <c r="D568" s="7" t="s">
        <v>118</v>
      </c>
      <c r="E568" s="50" t="s">
        <v>86</v>
      </c>
      <c r="F568" s="51">
        <v>200</v>
      </c>
      <c r="G568" s="51">
        <v>1</v>
      </c>
      <c r="H568" s="51">
        <v>0</v>
      </c>
      <c r="I568" s="51">
        <v>23</v>
      </c>
      <c r="J568" s="51">
        <v>77</v>
      </c>
      <c r="K568" s="52">
        <v>519</v>
      </c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 t="s">
        <v>105</v>
      </c>
      <c r="F570" s="51">
        <v>80</v>
      </c>
      <c r="G570" s="51">
        <v>7</v>
      </c>
      <c r="H570" s="51">
        <v>12</v>
      </c>
      <c r="I570" s="51">
        <v>35</v>
      </c>
      <c r="J570" s="51">
        <v>249</v>
      </c>
      <c r="K570" s="52">
        <v>110</v>
      </c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830</v>
      </c>
      <c r="G573" s="21">
        <f t="shared" ref="G573" si="364">SUM(G564:G572)</f>
        <v>22</v>
      </c>
      <c r="H573" s="21">
        <f t="shared" ref="H573" si="365">SUM(H564:H572)</f>
        <v>28</v>
      </c>
      <c r="I573" s="21">
        <f t="shared" ref="I573" si="366">SUM(I564:I572)</f>
        <v>112</v>
      </c>
      <c r="J573" s="21">
        <f t="shared" ref="J573:L573" si="367">SUM(J564:J572)</f>
        <v>747</v>
      </c>
      <c r="K573" s="27"/>
      <c r="L573" s="21">
        <f t="shared" si="367"/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368">SUM(G574:G577)</f>
        <v>0</v>
      </c>
      <c r="H578" s="21">
        <f t="shared" ref="H578" si="369">SUM(H574:H577)</f>
        <v>0</v>
      </c>
      <c r="I578" s="21">
        <f t="shared" ref="I578" si="370">SUM(I574:I577)</f>
        <v>0</v>
      </c>
      <c r="J578" s="21">
        <f t="shared" ref="J578:L578" si="371">SUM(J574:J577)</f>
        <v>0</v>
      </c>
      <c r="K578" s="27"/>
      <c r="L578" s="21">
        <f t="shared" si="371"/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372">SUM(G579:G584)</f>
        <v>0</v>
      </c>
      <c r="H585" s="21">
        <f t="shared" ref="H585" si="373">SUM(H579:H584)</f>
        <v>0</v>
      </c>
      <c r="I585" s="21">
        <f t="shared" ref="I585" si="374">SUM(I579:I584)</f>
        <v>0</v>
      </c>
      <c r="J585" s="21">
        <f t="shared" ref="J585:L585" si="375">SUM(J579:J584)</f>
        <v>0</v>
      </c>
      <c r="K585" s="27"/>
      <c r="L585" s="21">
        <f t="shared" si="375"/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376">SUM(G586:G591)</f>
        <v>0</v>
      </c>
      <c r="H592" s="21">
        <f t="shared" ref="H592" si="377">SUM(H586:H591)</f>
        <v>0</v>
      </c>
      <c r="I592" s="21">
        <f t="shared" ref="I592" si="378">SUM(I586:I591)</f>
        <v>0</v>
      </c>
      <c r="J592" s="21">
        <f t="shared" ref="J592:L592" si="379">SUM(J586:J591)</f>
        <v>0</v>
      </c>
      <c r="K592" s="27"/>
      <c r="L592" s="21">
        <f t="shared" si="379"/>
        <v>0</v>
      </c>
    </row>
    <row r="593" spans="1:12" ht="15" x14ac:dyDescent="0.2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1330</v>
      </c>
      <c r="G593" s="40">
        <f t="shared" ref="G593" si="380">G559+G563+G573+G578+G585+G592</f>
        <v>46</v>
      </c>
      <c r="H593" s="40">
        <f t="shared" ref="H593" si="381">H559+H563+H573+H578+H585+H592</f>
        <v>53</v>
      </c>
      <c r="I593" s="40">
        <f t="shared" ref="I593" si="382">I559+I563+I573+I578+I585+I592</f>
        <v>207</v>
      </c>
      <c r="J593" s="40">
        <f t="shared" ref="J593:L593" si="383">J559+J563+J573+J578+J585+J592</f>
        <v>1384</v>
      </c>
      <c r="K593" s="41"/>
      <c r="L593" s="40">
        <f t="shared" si="383"/>
        <v>0</v>
      </c>
    </row>
    <row r="594" spans="1:12" x14ac:dyDescent="0.2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1335.1071428571429</v>
      </c>
      <c r="G594" s="42">
        <f t="shared" ref="G594:L594" si="384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47.928571428571431</v>
      </c>
      <c r="H594" s="42">
        <f t="shared" si="384"/>
        <v>48.928571428571431</v>
      </c>
      <c r="I594" s="42">
        <f t="shared" si="384"/>
        <v>196.35714285714286</v>
      </c>
      <c r="J594" s="42">
        <f t="shared" si="384"/>
        <v>1319.6428571428571</v>
      </c>
      <c r="K594" s="42"/>
      <c r="L594" s="42" t="e">
        <f t="shared" si="384"/>
        <v>#DIV/0!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С. Белозерова</cp:lastModifiedBy>
  <dcterms:created xsi:type="dcterms:W3CDTF">2022-05-16T14:23:56Z</dcterms:created>
  <dcterms:modified xsi:type="dcterms:W3CDTF">2024-12-24T10:09:50Z</dcterms:modified>
</cp:coreProperties>
</file>